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nBrady\Documents\CCGJ\"/>
    </mc:Choice>
  </mc:AlternateContent>
  <xr:revisionPtr revIDLastSave="0" documentId="13_ncr:1_{AD868930-F4C6-4C7B-A161-4B25E4EA935B}" xr6:coauthVersionLast="45" xr6:coauthVersionMax="45" xr10:uidLastSave="{00000000-0000-0000-0000-000000000000}"/>
  <bookViews>
    <workbookView xWindow="28680" yWindow="-120" windowWidth="29040" windowHeight="15840" xr2:uid="{723D5756-C5CD-4840-BEC2-DAF391303A03}"/>
  </bookViews>
  <sheets>
    <sheet name="Qtr 4 SOA Bva" sheetId="1" r:id="rId1"/>
    <sheet name="SOP September" sheetId="3" r:id="rId2"/>
  </sheets>
  <definedNames>
    <definedName name="_xlnm.Print_Area" localSheetId="1">'SOP September'!$A$1:$I$105</definedName>
    <definedName name="_xlnm.Print_Titles" localSheetId="1">'SOP September'!$9:$10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C18" i="1"/>
  <c r="D18" i="1" l="1"/>
  <c r="C8" i="1"/>
  <c r="K18" i="1"/>
  <c r="J8" i="1"/>
  <c r="H104" i="3"/>
  <c r="H91" i="3"/>
  <c r="H102" i="3"/>
  <c r="H101" i="3"/>
  <c r="H100" i="3"/>
  <c r="H99" i="3"/>
  <c r="H98" i="3"/>
  <c r="H97" i="3"/>
  <c r="H95" i="3"/>
  <c r="H94" i="3"/>
  <c r="H93" i="3"/>
  <c r="H92" i="3"/>
  <c r="H89" i="3"/>
  <c r="H87" i="3"/>
  <c r="H86" i="3"/>
  <c r="H85" i="3"/>
  <c r="H84" i="3"/>
  <c r="H83" i="3"/>
  <c r="H81" i="3"/>
  <c r="H80" i="3"/>
  <c r="H79" i="3"/>
  <c r="H78" i="3"/>
  <c r="H76" i="3"/>
  <c r="H74" i="3"/>
  <c r="H73" i="3"/>
  <c r="H72" i="3"/>
  <c r="H71" i="3"/>
  <c r="H70" i="3"/>
  <c r="H69" i="3"/>
  <c r="H68" i="3"/>
  <c r="H67" i="3"/>
  <c r="H60" i="3"/>
  <c r="H53" i="3"/>
  <c r="H52" i="3"/>
  <c r="H51" i="3"/>
  <c r="H50" i="3"/>
  <c r="H49" i="3"/>
  <c r="H48" i="3"/>
  <c r="H57" i="3"/>
  <c r="H58" i="3"/>
  <c r="H44" i="3"/>
  <c r="H43" i="3"/>
  <c r="H42" i="3"/>
  <c r="H41" i="3"/>
  <c r="H40" i="3"/>
  <c r="H37" i="3"/>
  <c r="H36" i="3"/>
  <c r="H35" i="3"/>
  <c r="H32" i="3"/>
  <c r="H31" i="3"/>
  <c r="H30" i="3"/>
  <c r="H29" i="3"/>
  <c r="H28" i="3"/>
  <c r="H27" i="3"/>
  <c r="H25" i="3"/>
  <c r="H24" i="3"/>
  <c r="H23" i="3"/>
  <c r="H20" i="3"/>
  <c r="H19" i="3"/>
  <c r="H18" i="3"/>
  <c r="H16" i="3"/>
  <c r="B4" i="3"/>
  <c r="B3" i="3" s="1"/>
  <c r="H21" i="3"/>
  <c r="H6" i="1" l="1"/>
  <c r="K21" i="1" l="1"/>
  <c r="J21" i="1"/>
  <c r="M19" i="1"/>
  <c r="L19" i="1"/>
  <c r="M18" i="1"/>
  <c r="L18" i="1"/>
  <c r="M17" i="1"/>
  <c r="L17" i="1"/>
  <c r="M16" i="1"/>
  <c r="L16" i="1"/>
  <c r="K13" i="1"/>
  <c r="J13" i="1"/>
  <c r="M11" i="1"/>
  <c r="L11" i="1"/>
  <c r="M10" i="1"/>
  <c r="L10" i="1"/>
  <c r="M9" i="1"/>
  <c r="L9" i="1"/>
  <c r="M8" i="1"/>
  <c r="L8" i="1"/>
  <c r="K23" i="1" l="1"/>
  <c r="J23" i="1"/>
  <c r="L21" i="1"/>
  <c r="L13" i="1"/>
  <c r="L23" i="1" l="1"/>
  <c r="D21" i="1"/>
  <c r="C21" i="1"/>
  <c r="D13" i="1"/>
  <c r="C13" i="1"/>
  <c r="F19" i="1"/>
  <c r="F18" i="1"/>
  <c r="F17" i="1"/>
  <c r="F16" i="1"/>
  <c r="F11" i="1"/>
  <c r="F10" i="1"/>
  <c r="F9" i="1"/>
  <c r="E19" i="1"/>
  <c r="E18" i="1"/>
  <c r="E17" i="1"/>
  <c r="E16" i="1"/>
  <c r="E11" i="1"/>
  <c r="E10" i="1"/>
  <c r="E9" i="1"/>
  <c r="F8" i="1"/>
  <c r="E8" i="1"/>
  <c r="E21" i="1" l="1"/>
  <c r="D23" i="1"/>
  <c r="C23" i="1"/>
  <c r="E13" i="1"/>
  <c r="E23" i="1" l="1"/>
</calcChain>
</file>

<file path=xl/sharedStrings.xml><?xml version="1.0" encoding="utf-8"?>
<sst xmlns="http://schemas.openxmlformats.org/spreadsheetml/2006/main" count="141" uniqueCount="104">
  <si>
    <t>Cultural Council of Greater Jacksonville, Inc.</t>
  </si>
  <si>
    <t>Actual</t>
  </si>
  <si>
    <t>Budget</t>
  </si>
  <si>
    <t>Variance</t>
  </si>
  <si>
    <t>% of Budget</t>
  </si>
  <si>
    <t>Income</t>
  </si>
  <si>
    <t>Total Fed/State/Local Govt</t>
  </si>
  <si>
    <t>Total Programs</t>
  </si>
  <si>
    <t>Total Contributions/Donations</t>
  </si>
  <si>
    <t>Interest</t>
  </si>
  <si>
    <t>TOTAL INCOME</t>
  </si>
  <si>
    <t>Expenses</t>
  </si>
  <si>
    <t>Total Program/Fundraising</t>
  </si>
  <si>
    <t>Total Facility</t>
  </si>
  <si>
    <t>Total General &amp; Administrative</t>
  </si>
  <si>
    <t>Total Payroll</t>
  </si>
  <si>
    <t>TOTAL EXPENSES</t>
  </si>
  <si>
    <r>
      <t>NET INCOME/</t>
    </r>
    <r>
      <rPr>
        <b/>
        <sz val="11"/>
        <color rgb="FFFF0000"/>
        <rFont val="Calibri"/>
        <family val="2"/>
        <scheme val="minor"/>
      </rPr>
      <t>LOSS</t>
    </r>
  </si>
  <si>
    <t>Cultural Council of Greater Jacksonville</t>
  </si>
  <si>
    <t>Statement of Financial Position for the Month &amp; Prior Period Ending:</t>
  </si>
  <si>
    <t>$ Change</t>
  </si>
  <si>
    <t>ASSETS</t>
  </si>
  <si>
    <t xml:space="preserve">  Current Assets</t>
  </si>
  <si>
    <t xml:space="preserve">    Checking/Savings</t>
  </si>
  <si>
    <t/>
  </si>
  <si>
    <t xml:space="preserve">      Cash</t>
  </si>
  <si>
    <t xml:space="preserve">        BB&amp;T *8809</t>
  </si>
  <si>
    <t xml:space="preserve">        Community First Credit Union</t>
  </si>
  <si>
    <t xml:space="preserve">          Community First Ck *90</t>
  </si>
  <si>
    <t xml:space="preserve">          Community First MM *30</t>
  </si>
  <si>
    <t xml:space="preserve">          Community First Savings *00</t>
  </si>
  <si>
    <t xml:space="preserve">        Total Community First Credit Union</t>
  </si>
  <si>
    <t xml:space="preserve">        Regions</t>
  </si>
  <si>
    <t xml:space="preserve">          Regions  MM *7074</t>
  </si>
  <si>
    <t xml:space="preserve">          Regions Ck *6736</t>
  </si>
  <si>
    <t xml:space="preserve">        Total Regions</t>
  </si>
  <si>
    <t xml:space="preserve">        Vystar Credit Union</t>
  </si>
  <si>
    <t xml:space="preserve">          Vystar Checking *5784</t>
  </si>
  <si>
    <t xml:space="preserve">          Vystar Savings *8908</t>
  </si>
  <si>
    <t xml:space="preserve">        Total Vystar Credit Union</t>
  </si>
  <si>
    <t xml:space="preserve">      Total Cash</t>
  </si>
  <si>
    <t xml:space="preserve">    Total Checking/Savings</t>
  </si>
  <si>
    <t xml:space="preserve">    Accounts Receivable</t>
  </si>
  <si>
    <t xml:space="preserve">      Account Receivable</t>
  </si>
  <si>
    <t xml:space="preserve">    Total Accounts Receivable</t>
  </si>
  <si>
    <t xml:space="preserve">  Total Current Assets</t>
  </si>
  <si>
    <t xml:space="preserve">  Fixed Assets</t>
  </si>
  <si>
    <t xml:space="preserve">    Fixed Assets</t>
  </si>
  <si>
    <t xml:space="preserve">      Accumulated Depreciation</t>
  </si>
  <si>
    <t xml:space="preserve">      Computer &amp; Equipment</t>
  </si>
  <si>
    <t xml:space="preserve">      Furniture &amp; Equipment</t>
  </si>
  <si>
    <t xml:space="preserve">    Total Fixed Assets</t>
  </si>
  <si>
    <t xml:space="preserve">  Total Fixed Assets</t>
  </si>
  <si>
    <t>Other Assets</t>
  </si>
  <si>
    <t>Total Other Assets</t>
  </si>
  <si>
    <t>TOTAL ASSETS</t>
  </si>
  <si>
    <t>LIABILITIES &amp; EQUITY</t>
  </si>
  <si>
    <t xml:space="preserve">  Liabilities</t>
  </si>
  <si>
    <t xml:space="preserve">    Current Liabilities</t>
  </si>
  <si>
    <t xml:space="preserve">      Accounts Payable</t>
  </si>
  <si>
    <t xml:space="preserve">        Accounts Payable</t>
  </si>
  <si>
    <t xml:space="preserve">      Total Accounts Payable</t>
  </si>
  <si>
    <t xml:space="preserve">      Credit Cards</t>
  </si>
  <si>
    <t xml:space="preserve">        Region CC *0222</t>
  </si>
  <si>
    <t xml:space="preserve">      Total Credit Cards</t>
  </si>
  <si>
    <t xml:space="preserve">      Other Current Liabilities</t>
  </si>
  <si>
    <t xml:space="preserve">      Total Other Current Liabilities</t>
  </si>
  <si>
    <t xml:space="preserve">    Total Current Liabilities</t>
  </si>
  <si>
    <t xml:space="preserve">  Total Liabilities</t>
  </si>
  <si>
    <t xml:space="preserve">  Equity</t>
  </si>
  <si>
    <t xml:space="preserve">    Net Income</t>
  </si>
  <si>
    <t xml:space="preserve">    Unrestricted Net Assets</t>
  </si>
  <si>
    <t xml:space="preserve">  Total Equity</t>
  </si>
  <si>
    <t>TOTAL LIABILITIES &amp; EQUITY</t>
  </si>
  <si>
    <t>.</t>
  </si>
  <si>
    <t>NOTES</t>
  </si>
  <si>
    <t>Statement of Activites: Budget Versus Actual (BvA)</t>
  </si>
  <si>
    <t>For quarter ending September 30, 2020</t>
  </si>
  <si>
    <t>Qtr 4</t>
  </si>
  <si>
    <t>Aug 2020</t>
  </si>
  <si>
    <t xml:space="preserve">    Temp. Restricted Net Assets</t>
  </si>
  <si>
    <t xml:space="preserve">    Total Long Term Liabilities</t>
  </si>
  <si>
    <t xml:space="preserve">      Total Other Liabilities</t>
  </si>
  <si>
    <t xml:space="preserve">        PPP</t>
  </si>
  <si>
    <t xml:space="preserve">      Other Liabilities</t>
  </si>
  <si>
    <t xml:space="preserve">    Long Term Liabilities</t>
  </si>
  <si>
    <t xml:space="preserve">        Total Payroll Liabilities</t>
  </si>
  <si>
    <t xml:space="preserve">          Retirement</t>
  </si>
  <si>
    <t xml:space="preserve">        Payroll Liabilities</t>
  </si>
  <si>
    <t xml:space="preserve">        Total - Deferred Liabilities</t>
  </si>
  <si>
    <t xml:space="preserve">          Deferred Rev Water Street</t>
  </si>
  <si>
    <t xml:space="preserve">          Def Rev DIA Grant</t>
  </si>
  <si>
    <t xml:space="preserve">          Def Rev CCGJ Projects</t>
  </si>
  <si>
    <t xml:space="preserve">        - Deferred Liabilities</t>
  </si>
  <si>
    <t xml:space="preserve">    Total Other Current Assets</t>
  </si>
  <si>
    <t xml:space="preserve">      Prepaid</t>
  </si>
  <si>
    <t xml:space="preserve">      *Undeposited Funds</t>
  </si>
  <si>
    <t xml:space="preserve">    Other Current Assets</t>
  </si>
  <si>
    <t>Sep 2020</t>
  </si>
  <si>
    <t>COJ Grant Timing/relief of deferred revenue on balance sheet</t>
  </si>
  <si>
    <t>Relief of DIA deferred revenue on balance sheet</t>
  </si>
  <si>
    <t>Arts Awards</t>
  </si>
  <si>
    <t>Payroll - additional payroll for new ED (not in Budget), vacation accrual for Joy</t>
  </si>
  <si>
    <t>2019/2020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</si>
</sst>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d\,\ yyyy"/>
    <numFmt numFmtId="165" formatCode="#,###;\(#,###\);;@"/>
    <numFmt numFmtId="166" formatCode="#,##0.00;[Red]\(#,##0.00\);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3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66AB3"/>
        <bgColor rgb="FF366AB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1" xfId="1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8" fontId="2" fillId="0" borderId="1" xfId="1" applyNumberFormat="1" applyFont="1" applyBorder="1"/>
    <xf numFmtId="8" fontId="0" fillId="0" borderId="0" xfId="1" applyNumberFormat="1" applyFont="1" applyAlignment="1">
      <alignment horizontal="left" vertical="center" indent="1"/>
    </xf>
    <xf numFmtId="8" fontId="0" fillId="0" borderId="1" xfId="1" applyNumberFormat="1" applyFont="1" applyBorder="1" applyAlignment="1">
      <alignment horizontal="left" vertical="center" indent="1"/>
    </xf>
    <xf numFmtId="8" fontId="2" fillId="0" borderId="1" xfId="1" applyNumberFormat="1" applyFont="1" applyBorder="1" applyAlignment="1">
      <alignment horizontal="left" vertical="center" indent="1"/>
    </xf>
    <xf numFmtId="166" fontId="5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0" fillId="7" borderId="0" xfId="0" applyFill="1"/>
    <xf numFmtId="0" fontId="6" fillId="0" borderId="0" xfId="3"/>
    <xf numFmtId="0" fontId="8" fillId="5" borderId="0" xfId="3" applyFont="1" applyFill="1"/>
    <xf numFmtId="166" fontId="9" fillId="5" borderId="3" xfId="3" applyNumberFormat="1" applyFont="1" applyFill="1" applyBorder="1" applyAlignment="1">
      <alignment horizontal="right"/>
    </xf>
    <xf numFmtId="0" fontId="10" fillId="5" borderId="0" xfId="3" applyFont="1" applyFill="1"/>
    <xf numFmtId="0" fontId="9" fillId="5" borderId="0" xfId="3" applyFont="1" applyFill="1"/>
    <xf numFmtId="0" fontId="11" fillId="3" borderId="0" xfId="3" applyFont="1" applyFill="1"/>
    <xf numFmtId="166" fontId="11" fillId="3" borderId="0" xfId="3" applyNumberFormat="1" applyFont="1" applyFill="1"/>
    <xf numFmtId="0" fontId="8" fillId="3" borderId="0" xfId="3" applyFont="1" applyFill="1"/>
    <xf numFmtId="166" fontId="9" fillId="3" borderId="3" xfId="3" applyNumberFormat="1" applyFont="1" applyFill="1" applyBorder="1" applyAlignment="1">
      <alignment horizontal="right"/>
    </xf>
    <xf numFmtId="0" fontId="9" fillId="3" borderId="0" xfId="3" applyFont="1" applyFill="1"/>
    <xf numFmtId="166" fontId="11" fillId="3" borderId="0" xfId="3" applyNumberFormat="1" applyFont="1" applyFill="1" applyAlignment="1">
      <alignment horizontal="right"/>
    </xf>
    <xf numFmtId="0" fontId="12" fillId="3" borderId="0" xfId="3" applyFont="1" applyFill="1"/>
    <xf numFmtId="0" fontId="13" fillId="0" borderId="0" xfId="3" applyFont="1"/>
    <xf numFmtId="166" fontId="14" fillId="3" borderId="0" xfId="3" applyNumberFormat="1" applyFont="1" applyFill="1"/>
    <xf numFmtId="166" fontId="7" fillId="3" borderId="3" xfId="3" applyNumberFormat="1" applyFont="1" applyFill="1" applyBorder="1" applyAlignment="1">
      <alignment horizontal="right"/>
    </xf>
    <xf numFmtId="0" fontId="15" fillId="0" borderId="0" xfId="3" applyFont="1"/>
    <xf numFmtId="166" fontId="9" fillId="3" borderId="0" xfId="3" applyNumberFormat="1" applyFont="1" applyFill="1" applyAlignment="1">
      <alignment horizontal="right"/>
    </xf>
    <xf numFmtId="0" fontId="16" fillId="4" borderId="0" xfId="3" applyFont="1" applyFill="1"/>
    <xf numFmtId="166" fontId="16" fillId="4" borderId="0" xfId="3" applyNumberFormat="1" applyFont="1" applyFill="1" applyAlignment="1">
      <alignment horizontal="right"/>
    </xf>
    <xf numFmtId="165" fontId="11" fillId="3" borderId="0" xfId="3" applyNumberFormat="1" applyFont="1" applyFill="1" applyAlignment="1">
      <alignment horizontal="right"/>
    </xf>
    <xf numFmtId="0" fontId="11" fillId="3" borderId="0" xfId="3" applyFont="1" applyFill="1" applyAlignment="1">
      <alignment horizontal="right"/>
    </xf>
    <xf numFmtId="0" fontId="9" fillId="3" borderId="2" xfId="3" applyFont="1" applyFill="1" applyBorder="1" applyAlignment="1">
      <alignment horizontal="center" vertical="center"/>
    </xf>
    <xf numFmtId="49" fontId="9" fillId="3" borderId="2" xfId="3" applyNumberFormat="1" applyFont="1" applyFill="1" applyBorder="1" applyAlignment="1">
      <alignment horizontal="center" vertical="center" wrapText="1"/>
    </xf>
    <xf numFmtId="0" fontId="17" fillId="3" borderId="0" xfId="3" applyFont="1" applyFill="1"/>
    <xf numFmtId="0" fontId="18" fillId="3" borderId="0" xfId="3" applyFont="1" applyFill="1"/>
    <xf numFmtId="0" fontId="19" fillId="3" borderId="0" xfId="3" applyFont="1" applyFill="1"/>
    <xf numFmtId="0" fontId="19" fillId="4" borderId="0" xfId="3" applyFont="1" applyFill="1"/>
    <xf numFmtId="0" fontId="3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8" fillId="3" borderId="0" xfId="3" applyFont="1" applyFill="1" applyAlignment="1">
      <alignment horizontal="center"/>
    </xf>
    <xf numFmtId="0" fontId="18" fillId="3" borderId="0" xfId="3" applyFont="1" applyFill="1"/>
    <xf numFmtId="0" fontId="19" fillId="3" borderId="0" xfId="3" applyFont="1" applyFill="1"/>
    <xf numFmtId="0" fontId="12" fillId="3" borderId="0" xfId="3" applyFont="1" applyFill="1"/>
    <xf numFmtId="0" fontId="6" fillId="0" borderId="0" xfId="3"/>
    <xf numFmtId="0" fontId="20" fillId="3" borderId="0" xfId="3" applyFont="1" applyFill="1"/>
    <xf numFmtId="0" fontId="21" fillId="3" borderId="0" xfId="3" applyFont="1" applyFill="1" applyAlignment="1">
      <alignment horizontal="center"/>
    </xf>
    <xf numFmtId="164" fontId="21" fillId="3" borderId="0" xfId="3" applyNumberFormat="1" applyFont="1" applyFill="1" applyAlignment="1">
      <alignment horizontal="center"/>
    </xf>
    <xf numFmtId="0" fontId="18" fillId="4" borderId="0" xfId="3" applyFont="1" applyFill="1" applyAlignment="1">
      <alignment horizontal="center"/>
    </xf>
    <xf numFmtId="0" fontId="19" fillId="4" borderId="0" xfId="3" applyFont="1" applyFill="1"/>
    <xf numFmtId="0" fontId="18" fillId="4" borderId="0" xfId="3" applyFont="1" applyFill="1"/>
  </cellXfs>
  <cellStyles count="4">
    <cellStyle name="Currency" xfId="1" builtinId="4"/>
    <cellStyle name="Normal" xfId="0" builtinId="0"/>
    <cellStyle name="Normal 2" xfId="3" xr:uid="{AA9922E3-D9AC-40C3-8409-5F59793A23D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1AF2-B6C0-4A44-953A-CC8F73A90808}">
  <sheetPr>
    <pageSetUpPr fitToPage="1"/>
  </sheetPr>
  <dimension ref="A1:M29"/>
  <sheetViews>
    <sheetView tabSelected="1" workbookViewId="0">
      <selection activeCell="C10" sqref="C10"/>
    </sheetView>
  </sheetViews>
  <sheetFormatPr defaultRowHeight="15" x14ac:dyDescent="0.25"/>
  <cols>
    <col min="2" max="2" width="25.7109375" customWidth="1"/>
    <col min="3" max="3" width="14.28515625" bestFit="1" customWidth="1"/>
    <col min="4" max="4" width="12.5703125" bestFit="1" customWidth="1"/>
    <col min="5" max="5" width="17.28515625" bestFit="1" customWidth="1"/>
    <col min="9" max="9" width="26.28515625" bestFit="1" customWidth="1"/>
    <col min="10" max="11" width="14.28515625" bestFit="1" customWidth="1"/>
    <col min="12" max="12" width="16.85546875" bestFit="1" customWidth="1"/>
  </cols>
  <sheetData>
    <row r="1" spans="1:13" x14ac:dyDescent="0.25">
      <c r="A1" t="s">
        <v>0</v>
      </c>
      <c r="G1" s="12"/>
    </row>
    <row r="2" spans="1:13" x14ac:dyDescent="0.25">
      <c r="A2" t="s">
        <v>76</v>
      </c>
      <c r="G2" s="12"/>
    </row>
    <row r="3" spans="1:13" x14ac:dyDescent="0.25">
      <c r="A3" t="s">
        <v>77</v>
      </c>
      <c r="G3" s="12"/>
    </row>
    <row r="4" spans="1:13" x14ac:dyDescent="0.25">
      <c r="G4" s="12"/>
    </row>
    <row r="5" spans="1:13" x14ac:dyDescent="0.25">
      <c r="C5" s="40" t="s">
        <v>78</v>
      </c>
      <c r="D5" s="40"/>
      <c r="E5" s="40"/>
      <c r="F5" s="40"/>
      <c r="G5" s="12"/>
      <c r="J5" s="41" t="s">
        <v>103</v>
      </c>
      <c r="K5" s="41"/>
      <c r="L5" s="41"/>
      <c r="M5" s="41"/>
    </row>
    <row r="6" spans="1:13" ht="30" x14ac:dyDescent="0.25">
      <c r="A6" s="11" t="s">
        <v>75</v>
      </c>
      <c r="C6" t="s">
        <v>1</v>
      </c>
      <c r="D6" t="s">
        <v>2</v>
      </c>
      <c r="E6" t="s">
        <v>3</v>
      </c>
      <c r="F6" s="5" t="s">
        <v>4</v>
      </c>
      <c r="G6" s="12"/>
      <c r="H6" s="11" t="str">
        <f>A6</f>
        <v>NOTES</v>
      </c>
      <c r="J6" t="s">
        <v>1</v>
      </c>
      <c r="K6" t="s">
        <v>2</v>
      </c>
      <c r="L6" t="s">
        <v>3</v>
      </c>
      <c r="M6" s="5" t="s">
        <v>4</v>
      </c>
    </row>
    <row r="7" spans="1:13" x14ac:dyDescent="0.25">
      <c r="A7" t="s">
        <v>5</v>
      </c>
      <c r="G7" s="12"/>
      <c r="H7" t="s">
        <v>5</v>
      </c>
    </row>
    <row r="8" spans="1:13" x14ac:dyDescent="0.25">
      <c r="A8">
        <v>1</v>
      </c>
      <c r="B8" t="s">
        <v>6</v>
      </c>
      <c r="C8" s="2">
        <f>189270.29+1607835.17</f>
        <v>1797105.46</v>
      </c>
      <c r="D8" s="2">
        <v>770554.47</v>
      </c>
      <c r="E8" s="7">
        <f>ROUND((C8-D8),5)</f>
        <v>1026550.99</v>
      </c>
      <c r="F8" s="1">
        <f>ROUND(IF(D8=0, IF(C8=0, 0, 1), C8/D8),5)</f>
        <v>2.33222</v>
      </c>
      <c r="G8" s="12"/>
      <c r="I8" t="s">
        <v>6</v>
      </c>
      <c r="J8" s="2">
        <f>3933942.89+189270.29</f>
        <v>4123213.18</v>
      </c>
      <c r="K8" s="2">
        <v>3082217.96</v>
      </c>
      <c r="L8" s="7">
        <f>ROUND((J8-K8),5)</f>
        <v>1040995.22</v>
      </c>
      <c r="M8" s="1">
        <f>ROUND(IF(K8=0, IF(J8=0, 0, 1), J8/K8),5)</f>
        <v>1.3377399999999999</v>
      </c>
    </row>
    <row r="9" spans="1:13" x14ac:dyDescent="0.25">
      <c r="A9">
        <v>2</v>
      </c>
      <c r="B9" t="s">
        <v>7</v>
      </c>
      <c r="C9" s="2">
        <v>104355.87</v>
      </c>
      <c r="D9" s="2">
        <v>28755.75</v>
      </c>
      <c r="E9" s="7">
        <f t="shared" ref="E9:E11" si="0">ROUND((C9-D9),5)</f>
        <v>75600.12</v>
      </c>
      <c r="F9" s="1">
        <f t="shared" ref="F9:F11" si="1">ROUND(IF(D9=0, IF(C9=0, 0, 1), C9/D9),5)</f>
        <v>3.6290399999999998</v>
      </c>
      <c r="G9" s="12"/>
      <c r="I9" t="s">
        <v>7</v>
      </c>
      <c r="J9" s="2">
        <v>253602.87</v>
      </c>
      <c r="K9" s="2">
        <v>115023</v>
      </c>
      <c r="L9" s="7">
        <f t="shared" ref="L9:L11" si="2">ROUND((J9-K9),5)</f>
        <v>138579.87</v>
      </c>
      <c r="M9" s="1">
        <f t="shared" ref="M9:M11" si="3">ROUND(IF(K9=0, IF(J9=0, 0, 1), J9/K9),5)</f>
        <v>2.2048000000000001</v>
      </c>
    </row>
    <row r="10" spans="1:13" x14ac:dyDescent="0.25">
      <c r="A10">
        <v>3</v>
      </c>
      <c r="B10" t="s">
        <v>8</v>
      </c>
      <c r="C10" s="2">
        <v>36122.839999999997</v>
      </c>
      <c r="D10" s="2">
        <v>32499.99</v>
      </c>
      <c r="E10" s="7">
        <f t="shared" si="0"/>
        <v>3622.85</v>
      </c>
      <c r="F10" s="1">
        <f t="shared" si="1"/>
        <v>1.11147</v>
      </c>
      <c r="G10" s="12"/>
      <c r="I10" t="s">
        <v>8</v>
      </c>
      <c r="J10" s="2">
        <v>114368.28</v>
      </c>
      <c r="K10" s="2">
        <v>130000</v>
      </c>
      <c r="L10" s="7">
        <f t="shared" si="2"/>
        <v>-15631.72</v>
      </c>
      <c r="M10" s="1">
        <f t="shared" si="3"/>
        <v>0.87975999999999999</v>
      </c>
    </row>
    <row r="11" spans="1:13" x14ac:dyDescent="0.25">
      <c r="B11" t="s">
        <v>9</v>
      </c>
      <c r="C11" s="2">
        <v>346.22</v>
      </c>
      <c r="D11" s="2">
        <v>251.76</v>
      </c>
      <c r="E11" s="7">
        <f t="shared" si="0"/>
        <v>94.46</v>
      </c>
      <c r="F11" s="1">
        <f t="shared" si="1"/>
        <v>1.3752</v>
      </c>
      <c r="G11" s="12"/>
      <c r="I11" t="s">
        <v>9</v>
      </c>
      <c r="J11" s="2">
        <v>3674.91</v>
      </c>
      <c r="K11" s="2">
        <v>1007</v>
      </c>
      <c r="L11" s="7">
        <f t="shared" si="2"/>
        <v>2667.91</v>
      </c>
      <c r="M11" s="1">
        <f t="shared" si="3"/>
        <v>3.6493600000000002</v>
      </c>
    </row>
    <row r="12" spans="1:13" x14ac:dyDescent="0.25">
      <c r="C12" s="2"/>
      <c r="D12" s="2"/>
      <c r="E12" s="7"/>
      <c r="G12" s="12"/>
      <c r="J12" s="2"/>
      <c r="K12" s="2"/>
      <c r="L12" s="7"/>
    </row>
    <row r="13" spans="1:13" ht="15.75" thickBot="1" x14ac:dyDescent="0.3">
      <c r="A13" t="s">
        <v>10</v>
      </c>
      <c r="C13" s="3">
        <f>SUM(C8:C12)</f>
        <v>1937930.3900000001</v>
      </c>
      <c r="D13" s="3">
        <f>SUM(D8:D12)</f>
        <v>832061.97</v>
      </c>
      <c r="E13" s="8">
        <f>SUM(E8:E12)</f>
        <v>1105868.42</v>
      </c>
      <c r="G13" s="12"/>
      <c r="H13" t="s">
        <v>10</v>
      </c>
      <c r="J13" s="3">
        <f>SUM(J8:J12)</f>
        <v>4494859.24</v>
      </c>
      <c r="K13" s="3">
        <f>SUM(K8:K12)</f>
        <v>3328247.96</v>
      </c>
      <c r="L13" s="8">
        <f>SUM(L8:L12)</f>
        <v>1166611.2799999998</v>
      </c>
    </row>
    <row r="14" spans="1:13" ht="15.75" thickTop="1" x14ac:dyDescent="0.25">
      <c r="E14" s="7"/>
      <c r="G14" s="12"/>
      <c r="L14" s="7"/>
    </row>
    <row r="15" spans="1:13" x14ac:dyDescent="0.25">
      <c r="A15" t="s">
        <v>11</v>
      </c>
      <c r="E15" s="7"/>
      <c r="G15" s="12"/>
      <c r="H15" t="s">
        <v>11</v>
      </c>
      <c r="L15" s="7"/>
    </row>
    <row r="16" spans="1:13" x14ac:dyDescent="0.25">
      <c r="A16">
        <v>4</v>
      </c>
      <c r="B16" t="s">
        <v>12</v>
      </c>
      <c r="C16" s="2">
        <v>871921.66</v>
      </c>
      <c r="D16" s="2">
        <v>683667.47</v>
      </c>
      <c r="E16" s="7">
        <f t="shared" ref="E16:E19" si="4">ROUND((C16-D16),5)</f>
        <v>188254.19</v>
      </c>
      <c r="F16" s="1">
        <f t="shared" ref="F16:F19" si="5">ROUND(IF(D16=0, IF(C16=0, 0, 1), C16/D16),5)</f>
        <v>1.27536</v>
      </c>
      <c r="G16" s="12"/>
      <c r="I16" t="s">
        <v>12</v>
      </c>
      <c r="J16" s="2">
        <v>3050725.02</v>
      </c>
      <c r="K16" s="2">
        <v>2735670</v>
      </c>
      <c r="L16" s="7">
        <f t="shared" ref="L16:L19" si="6">ROUND((J16-K16),5)</f>
        <v>315055.02</v>
      </c>
      <c r="M16" s="1">
        <f t="shared" ref="M16:M19" si="7">ROUND(IF(K16=0, IF(J16=0, 0, 1), J16/K16),5)</f>
        <v>1.11517</v>
      </c>
    </row>
    <row r="17" spans="1:13" x14ac:dyDescent="0.25">
      <c r="B17" t="s">
        <v>13</v>
      </c>
      <c r="C17" s="2">
        <v>13128.57</v>
      </c>
      <c r="D17" s="2">
        <v>7562.28</v>
      </c>
      <c r="E17" s="7">
        <f t="shared" si="4"/>
        <v>5566.29</v>
      </c>
      <c r="F17" s="1">
        <f t="shared" si="5"/>
        <v>1.7360599999999999</v>
      </c>
      <c r="G17" s="12"/>
      <c r="I17" t="s">
        <v>13</v>
      </c>
      <c r="J17" s="2">
        <v>51226.45</v>
      </c>
      <c r="K17" s="2">
        <v>30249</v>
      </c>
      <c r="L17" s="7">
        <f t="shared" si="6"/>
        <v>20977.45</v>
      </c>
      <c r="M17" s="1">
        <f t="shared" si="7"/>
        <v>1.6934899999999999</v>
      </c>
    </row>
    <row r="18" spans="1:13" x14ac:dyDescent="0.25">
      <c r="B18" t="s">
        <v>14</v>
      </c>
      <c r="C18" s="2">
        <f>18857.94+6481.83+1982.16+4125</f>
        <v>31446.929999999997</v>
      </c>
      <c r="D18" s="2">
        <f>525+21299.97+4214.97+1740+3000</f>
        <v>30779.940000000002</v>
      </c>
      <c r="E18" s="7">
        <f t="shared" si="4"/>
        <v>666.99</v>
      </c>
      <c r="F18" s="1">
        <f t="shared" si="5"/>
        <v>1.0216700000000001</v>
      </c>
      <c r="G18" s="12"/>
      <c r="I18" t="s">
        <v>14</v>
      </c>
      <c r="J18" s="2">
        <f>462.45+91043.57+31254.84+5045.05+8938.31</f>
        <v>136744.22</v>
      </c>
      <c r="K18" s="2">
        <f>2100+85200+16859.96+6960+12000</f>
        <v>123119.95999999999</v>
      </c>
      <c r="L18" s="7">
        <f t="shared" si="6"/>
        <v>13624.26</v>
      </c>
      <c r="M18" s="1">
        <f t="shared" si="7"/>
        <v>1.11066</v>
      </c>
    </row>
    <row r="19" spans="1:13" x14ac:dyDescent="0.25">
      <c r="B19" t="s">
        <v>15</v>
      </c>
      <c r="C19" s="2">
        <v>139988.82</v>
      </c>
      <c r="D19" s="2">
        <v>98381.25</v>
      </c>
      <c r="E19" s="7">
        <f t="shared" si="4"/>
        <v>41607.57</v>
      </c>
      <c r="F19" s="1">
        <f t="shared" si="5"/>
        <v>1.42292</v>
      </c>
      <c r="G19" s="12"/>
      <c r="I19" t="s">
        <v>15</v>
      </c>
      <c r="J19" s="2">
        <v>485047.21</v>
      </c>
      <c r="K19" s="2">
        <v>439209</v>
      </c>
      <c r="L19" s="7">
        <f t="shared" si="6"/>
        <v>45838.21</v>
      </c>
      <c r="M19" s="1">
        <f t="shared" si="7"/>
        <v>1.1043700000000001</v>
      </c>
    </row>
    <row r="20" spans="1:13" x14ac:dyDescent="0.25">
      <c r="C20" s="2"/>
      <c r="D20" s="2"/>
      <c r="E20" s="7"/>
      <c r="G20" s="12"/>
      <c r="J20" s="2"/>
      <c r="K20" s="2"/>
      <c r="L20" s="7"/>
    </row>
    <row r="21" spans="1:13" ht="15.75" thickBot="1" x14ac:dyDescent="0.3">
      <c r="A21" t="s">
        <v>16</v>
      </c>
      <c r="C21" s="3">
        <f>SUM(C16:C20)</f>
        <v>1056485.98</v>
      </c>
      <c r="D21" s="3">
        <f>SUM(D16:D20)</f>
        <v>820390.94</v>
      </c>
      <c r="E21" s="8">
        <f>SUM(E16:E20)</f>
        <v>236095.04</v>
      </c>
      <c r="G21" s="12"/>
      <c r="H21" t="s">
        <v>16</v>
      </c>
      <c r="J21" s="3">
        <f>SUM(J16:J20)</f>
        <v>3723742.9000000004</v>
      </c>
      <c r="K21" s="3">
        <f>SUM(K16:K20)</f>
        <v>3328247.96</v>
      </c>
      <c r="L21" s="8">
        <f>SUM(L16:L20)</f>
        <v>395494.94000000006</v>
      </c>
    </row>
    <row r="22" spans="1:13" ht="15.75" thickTop="1" x14ac:dyDescent="0.25">
      <c r="C22" s="2"/>
      <c r="D22" s="2"/>
      <c r="E22" s="7"/>
      <c r="G22" s="12"/>
      <c r="J22" s="2"/>
      <c r="K22" s="2"/>
      <c r="L22" s="7"/>
    </row>
    <row r="23" spans="1:13" ht="15.75" thickBot="1" x14ac:dyDescent="0.3">
      <c r="A23" s="4" t="s">
        <v>17</v>
      </c>
      <c r="C23" s="6">
        <f>C13-C21</f>
        <v>881444.41000000015</v>
      </c>
      <c r="D23" s="6">
        <f t="shared" ref="D23:E23" si="8">D13-D21</f>
        <v>11671.030000000028</v>
      </c>
      <c r="E23" s="9">
        <f t="shared" si="8"/>
        <v>869773.37999999989</v>
      </c>
      <c r="G23" s="12"/>
      <c r="H23" s="4" t="s">
        <v>17</v>
      </c>
      <c r="J23" s="6">
        <f>J13-J21</f>
        <v>771116.33999999985</v>
      </c>
      <c r="K23" s="6">
        <f t="shared" ref="K23:L23" si="9">K13-K21</f>
        <v>0</v>
      </c>
      <c r="L23" s="9">
        <f t="shared" si="9"/>
        <v>771116.33999999973</v>
      </c>
    </row>
    <row r="24" spans="1:13" ht="15.75" thickTop="1" x14ac:dyDescent="0.25"/>
    <row r="26" spans="1:13" x14ac:dyDescent="0.25">
      <c r="A26">
        <v>1</v>
      </c>
      <c r="B26" t="s">
        <v>99</v>
      </c>
    </row>
    <row r="27" spans="1:13" x14ac:dyDescent="0.25">
      <c r="A27">
        <v>2</v>
      </c>
      <c r="B27" t="s">
        <v>100</v>
      </c>
    </row>
    <row r="28" spans="1:13" x14ac:dyDescent="0.25">
      <c r="A28">
        <v>3</v>
      </c>
      <c r="B28" t="s">
        <v>101</v>
      </c>
    </row>
    <row r="29" spans="1:13" x14ac:dyDescent="0.25">
      <c r="A29">
        <v>4</v>
      </c>
      <c r="B29" t="s">
        <v>102</v>
      </c>
    </row>
  </sheetData>
  <mergeCells count="2">
    <mergeCell ref="C5:F5"/>
    <mergeCell ref="J5:M5"/>
  </mergeCells>
  <conditionalFormatting sqref="E8:E23">
    <cfRule type="iconSet" priority="2">
      <iconSet iconSet="3Arrows">
        <cfvo type="percent" val="0"/>
        <cfvo type="num" val="0"/>
        <cfvo type="num" val="1"/>
      </iconSet>
    </cfRule>
  </conditionalFormatting>
  <conditionalFormatting sqref="L8:L23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66E9-6DDA-4833-AA99-40FC9F0BA250}">
  <dimension ref="A1:I104"/>
  <sheetViews>
    <sheetView zoomScale="130" workbookViewId="0">
      <pane xSplit="1" ySplit="9" topLeftCell="B81" activePane="bottomRight" state="frozen"/>
      <selection activeCell="B3" sqref="B3:H3"/>
      <selection pane="topRight"/>
      <selection pane="bottomLeft"/>
      <selection pane="bottomRight" activeCell="D99" sqref="D99"/>
    </sheetView>
  </sheetViews>
  <sheetFormatPr defaultColWidth="9.140625" defaultRowHeight="15" x14ac:dyDescent="0.25"/>
  <cols>
    <col min="1" max="1" width="2.140625" style="13" customWidth="1"/>
    <col min="2" max="2" width="28.5703125" style="13" customWidth="1"/>
    <col min="3" max="3" width="2.140625" style="13" customWidth="1"/>
    <col min="4" max="4" width="17.85546875" style="13" customWidth="1"/>
    <col min="5" max="5" width="2.140625" style="13" customWidth="1"/>
    <col min="6" max="6" width="17.85546875" style="13" customWidth="1"/>
    <col min="7" max="7" width="2.140625" style="13" customWidth="1"/>
    <col min="8" max="8" width="17.85546875" style="13" customWidth="1"/>
    <col min="9" max="9" width="2.140625" style="13" customWidth="1"/>
    <col min="10" max="16384" width="9.140625" style="13"/>
  </cols>
  <sheetData>
    <row r="1" spans="1:9" ht="18.75" customHeight="1" x14ac:dyDescent="0.25">
      <c r="A1" s="24"/>
      <c r="B1" s="48" t="s">
        <v>18</v>
      </c>
      <c r="C1" s="48"/>
      <c r="D1" s="48"/>
      <c r="E1" s="48"/>
      <c r="F1" s="45"/>
      <c r="G1" s="45"/>
      <c r="H1" s="45"/>
    </row>
    <row r="2" spans="1:9" ht="15" customHeight="1" x14ac:dyDescent="0.25">
      <c r="A2" s="24"/>
      <c r="B2" s="48" t="s">
        <v>19</v>
      </c>
      <c r="C2" s="48"/>
      <c r="D2" s="48"/>
      <c r="E2" s="45"/>
      <c r="F2" s="45"/>
      <c r="G2" s="45"/>
      <c r="H2" s="45"/>
    </row>
    <row r="3" spans="1:9" ht="15" customHeight="1" x14ac:dyDescent="0.25">
      <c r="A3" s="24"/>
      <c r="B3" s="49" t="str">
        <f ca="1">IF(B4="",TODAY(),"09/30/2020")</f>
        <v>09/30/2020</v>
      </c>
      <c r="C3" s="49"/>
      <c r="D3" s="49"/>
      <c r="E3" s="49"/>
      <c r="F3" s="49"/>
      <c r="G3" s="49"/>
      <c r="H3" s="49"/>
    </row>
    <row r="4" spans="1:9" ht="15" hidden="1" customHeight="1" x14ac:dyDescent="0.25">
      <c r="A4" s="24"/>
      <c r="B4" s="49">
        <f>IFERROR(DATEVALUE("09/30/2020"),"09/30/2020")</f>
        <v>44104</v>
      </c>
      <c r="C4" s="49"/>
      <c r="D4" s="49"/>
      <c r="E4" s="48"/>
      <c r="F4" s="45"/>
      <c r="G4" s="45"/>
      <c r="H4" s="45"/>
    </row>
    <row r="5" spans="1:9" ht="3.75" customHeight="1" x14ac:dyDescent="0.25">
      <c r="A5" s="24"/>
      <c r="B5" s="24"/>
      <c r="C5" s="24"/>
      <c r="D5" s="24"/>
      <c r="E5" s="24"/>
      <c r="F5" s="24"/>
      <c r="G5" s="24"/>
      <c r="H5" s="24"/>
    </row>
    <row r="6" spans="1:9" ht="3.75" customHeight="1" x14ac:dyDescent="0.25">
      <c r="A6" s="39"/>
      <c r="B6" s="50"/>
      <c r="C6" s="51"/>
      <c r="D6" s="51"/>
      <c r="E6" s="51"/>
      <c r="F6" s="52"/>
      <c r="G6" s="52"/>
      <c r="H6" s="52"/>
      <c r="I6" s="46"/>
    </row>
    <row r="7" spans="1:9" ht="3.75" customHeight="1" x14ac:dyDescent="0.25">
      <c r="A7" s="37"/>
      <c r="B7" s="42"/>
      <c r="C7" s="43"/>
      <c r="D7" s="43"/>
      <c r="E7" s="44"/>
      <c r="F7" s="45"/>
      <c r="G7" s="45"/>
      <c r="H7" s="45"/>
      <c r="I7" s="46"/>
    </row>
    <row r="8" spans="1:9" ht="16.5" hidden="1" x14ac:dyDescent="0.25">
      <c r="A8" s="47"/>
      <c r="B8" s="47"/>
      <c r="C8" s="37"/>
      <c r="D8" s="37"/>
      <c r="E8" s="38"/>
      <c r="F8" s="24"/>
      <c r="G8" s="24"/>
      <c r="H8" s="24"/>
    </row>
    <row r="9" spans="1:9" ht="37.5" customHeight="1" x14ac:dyDescent="0.25">
      <c r="A9" s="37"/>
      <c r="B9" s="37"/>
      <c r="C9" s="37"/>
      <c r="D9" s="35" t="s">
        <v>98</v>
      </c>
      <c r="E9" s="36"/>
      <c r="F9" s="35" t="s">
        <v>79</v>
      </c>
      <c r="G9" s="24"/>
      <c r="H9" s="34" t="s">
        <v>20</v>
      </c>
    </row>
    <row r="10" spans="1:9" ht="15" customHeight="1" x14ac:dyDescent="0.25">
      <c r="A10" s="24"/>
      <c r="B10" s="24"/>
      <c r="C10" s="24"/>
      <c r="D10" s="24"/>
      <c r="E10" s="24"/>
      <c r="F10" s="24"/>
      <c r="G10" s="24"/>
      <c r="H10" s="24"/>
    </row>
    <row r="11" spans="1:9" s="28" customFormat="1" ht="12" customHeight="1" x14ac:dyDescent="0.2">
      <c r="A11" s="18"/>
      <c r="B11" s="22" t="s">
        <v>21</v>
      </c>
      <c r="C11" s="22"/>
      <c r="D11" s="32"/>
      <c r="E11" s="18"/>
      <c r="F11" s="32"/>
      <c r="G11" s="20"/>
      <c r="H11" s="33"/>
    </row>
    <row r="12" spans="1:9" s="28" customFormat="1" ht="12" customHeight="1" x14ac:dyDescent="0.2">
      <c r="A12" s="18"/>
      <c r="B12" s="22" t="s">
        <v>22</v>
      </c>
      <c r="C12" s="22"/>
      <c r="D12" s="32"/>
      <c r="E12" s="18"/>
      <c r="F12" s="32"/>
      <c r="G12" s="20"/>
      <c r="H12" s="20"/>
    </row>
    <row r="13" spans="1:9" s="28" customFormat="1" ht="12" customHeight="1" x14ac:dyDescent="0.2">
      <c r="A13" s="18"/>
      <c r="B13" s="22" t="s">
        <v>23</v>
      </c>
      <c r="C13" s="22"/>
      <c r="D13" s="32"/>
      <c r="E13" s="18"/>
      <c r="F13" s="32"/>
      <c r="G13" s="20"/>
      <c r="H13" s="20"/>
    </row>
    <row r="14" spans="1:9" hidden="1" x14ac:dyDescent="0.25">
      <c r="A14" s="24"/>
      <c r="B14" s="22" t="s">
        <v>24</v>
      </c>
      <c r="C14" s="24"/>
      <c r="D14" s="19"/>
      <c r="E14" s="24"/>
      <c r="F14" s="19"/>
      <c r="G14" s="24"/>
      <c r="H14" s="24"/>
    </row>
    <row r="15" spans="1:9" ht="15" customHeight="1" x14ac:dyDescent="0.25">
      <c r="A15" s="25"/>
      <c r="B15" s="22" t="s">
        <v>25</v>
      </c>
      <c r="C15" s="24"/>
      <c r="D15" s="19"/>
      <c r="E15" s="24"/>
      <c r="F15" s="19"/>
      <c r="G15" s="24"/>
      <c r="H15" s="24"/>
    </row>
    <row r="16" spans="1:9" s="28" customFormat="1" ht="15" customHeight="1" x14ac:dyDescent="0.25">
      <c r="A16" s="25"/>
      <c r="B16" s="18" t="s">
        <v>26</v>
      </c>
      <c r="C16" s="24"/>
      <c r="D16" s="19">
        <v>30093.4</v>
      </c>
      <c r="E16" s="24"/>
      <c r="F16" s="19">
        <v>30093.4</v>
      </c>
      <c r="G16" s="24"/>
      <c r="H16" s="10">
        <f>IF(AND(D16="ISBLANK",F16="ISBLANK"),"",D16-F16)</f>
        <v>0</v>
      </c>
    </row>
    <row r="17" spans="1:8" s="28" customFormat="1" ht="15" customHeight="1" x14ac:dyDescent="0.25">
      <c r="A17" s="25"/>
      <c r="B17" s="22" t="s">
        <v>27</v>
      </c>
      <c r="C17" s="24"/>
      <c r="D17" s="19"/>
      <c r="E17" s="24"/>
      <c r="F17" s="19"/>
      <c r="G17" s="24"/>
      <c r="H17" s="24"/>
    </row>
    <row r="18" spans="1:8" s="28" customFormat="1" ht="15" customHeight="1" x14ac:dyDescent="0.25">
      <c r="A18" s="25"/>
      <c r="B18" s="18" t="s">
        <v>28</v>
      </c>
      <c r="C18" s="24"/>
      <c r="D18" s="19">
        <v>555</v>
      </c>
      <c r="E18" s="24"/>
      <c r="F18" s="19">
        <v>555</v>
      </c>
      <c r="G18" s="24"/>
      <c r="H18" s="10">
        <f t="shared" ref="H18:H20" si="0">IF(AND(D18="ISBLANK",F18="ISBLANK"),"",D18-F18)</f>
        <v>0</v>
      </c>
    </row>
    <row r="19" spans="1:8" ht="15" customHeight="1" x14ac:dyDescent="0.25">
      <c r="A19" s="25"/>
      <c r="B19" s="18" t="s">
        <v>29</v>
      </c>
      <c r="C19" s="24"/>
      <c r="D19" s="19">
        <v>178306.58</v>
      </c>
      <c r="E19" s="24"/>
      <c r="F19" s="19">
        <v>178306.58</v>
      </c>
      <c r="G19" s="24"/>
      <c r="H19" s="10">
        <f t="shared" si="0"/>
        <v>0</v>
      </c>
    </row>
    <row r="20" spans="1:8" ht="15" customHeight="1" x14ac:dyDescent="0.25">
      <c r="A20" s="25"/>
      <c r="B20" s="18" t="s">
        <v>30</v>
      </c>
      <c r="C20" s="24"/>
      <c r="D20" s="19">
        <v>5</v>
      </c>
      <c r="E20" s="24"/>
      <c r="F20" s="19">
        <v>5</v>
      </c>
      <c r="G20" s="24"/>
      <c r="H20" s="10">
        <f t="shared" si="0"/>
        <v>0</v>
      </c>
    </row>
    <row r="21" spans="1:8" s="28" customFormat="1" ht="12" customHeight="1" x14ac:dyDescent="0.25">
      <c r="A21" s="25"/>
      <c r="B21" s="22" t="s">
        <v>31</v>
      </c>
      <c r="C21" s="18"/>
      <c r="D21" s="21">
        <v>178866.58</v>
      </c>
      <c r="E21" s="18"/>
      <c r="F21" s="21">
        <v>178866.58</v>
      </c>
      <c r="G21" s="20"/>
      <c r="H21" s="21">
        <f>IF(AND(D21="ISBLANK",F21="ISBLANK"),"",D21-F21)</f>
        <v>0</v>
      </c>
    </row>
    <row r="22" spans="1:8" s="28" customFormat="1" ht="15" customHeight="1" x14ac:dyDescent="0.25">
      <c r="A22" s="25"/>
      <c r="B22" s="22" t="s">
        <v>32</v>
      </c>
      <c r="C22" s="24"/>
      <c r="D22" s="19"/>
      <c r="E22" s="24"/>
      <c r="F22" s="19"/>
      <c r="G22" s="24"/>
      <c r="H22" s="24"/>
    </row>
    <row r="23" spans="1:8" s="28" customFormat="1" ht="15" customHeight="1" x14ac:dyDescent="0.25">
      <c r="A23" s="25"/>
      <c r="B23" s="18" t="s">
        <v>33</v>
      </c>
      <c r="C23" s="24"/>
      <c r="D23" s="19">
        <v>6445.86</v>
      </c>
      <c r="E23" s="24"/>
      <c r="F23" s="19">
        <v>6445.86</v>
      </c>
      <c r="G23" s="24"/>
      <c r="H23" s="10">
        <f t="shared" ref="H23:H25" si="1">IF(AND(D23="ISBLANK",F23="ISBLANK"),"",D23-F23)</f>
        <v>0</v>
      </c>
    </row>
    <row r="24" spans="1:8" ht="15" customHeight="1" x14ac:dyDescent="0.25">
      <c r="A24" s="25"/>
      <c r="B24" s="18" t="s">
        <v>34</v>
      </c>
      <c r="C24" s="24"/>
      <c r="D24" s="19">
        <v>312180.78000000003</v>
      </c>
      <c r="E24" s="24"/>
      <c r="F24" s="19">
        <v>336037.2</v>
      </c>
      <c r="G24" s="24"/>
      <c r="H24" s="10">
        <f t="shared" si="1"/>
        <v>-23856.419999999984</v>
      </c>
    </row>
    <row r="25" spans="1:8" ht="12" customHeight="1" x14ac:dyDescent="0.25">
      <c r="A25" s="25"/>
      <c r="B25" s="22" t="s">
        <v>35</v>
      </c>
      <c r="C25" s="18"/>
      <c r="D25" s="21">
        <v>318626.64</v>
      </c>
      <c r="E25" s="18"/>
      <c r="F25" s="21">
        <v>342483.06</v>
      </c>
      <c r="G25" s="20"/>
      <c r="H25" s="10">
        <f t="shared" si="1"/>
        <v>-23856.419999999984</v>
      </c>
    </row>
    <row r="26" spans="1:8" s="28" customFormat="1" ht="15" customHeight="1" x14ac:dyDescent="0.25">
      <c r="A26" s="25"/>
      <c r="B26" s="22" t="s">
        <v>36</v>
      </c>
      <c r="C26" s="24"/>
      <c r="D26" s="19"/>
      <c r="E26" s="24"/>
      <c r="F26" s="19"/>
      <c r="G26" s="24"/>
      <c r="H26" s="24"/>
    </row>
    <row r="27" spans="1:8" s="28" customFormat="1" ht="15" customHeight="1" x14ac:dyDescent="0.25">
      <c r="A27" s="25"/>
      <c r="B27" s="18" t="s">
        <v>37</v>
      </c>
      <c r="C27" s="24"/>
      <c r="D27" s="19">
        <v>100</v>
      </c>
      <c r="E27" s="24"/>
      <c r="F27" s="19">
        <v>100</v>
      </c>
      <c r="G27" s="24"/>
      <c r="H27" s="10">
        <f t="shared" ref="H27:H32" si="2">IF(AND(D27="ISBLANK",F27="ISBLANK"),"",D27-F27)</f>
        <v>0</v>
      </c>
    </row>
    <row r="28" spans="1:8" s="28" customFormat="1" ht="15" customHeight="1" x14ac:dyDescent="0.25">
      <c r="A28" s="25"/>
      <c r="B28" s="18" t="s">
        <v>38</v>
      </c>
      <c r="C28" s="24"/>
      <c r="D28" s="19">
        <v>70099.67</v>
      </c>
      <c r="E28" s="24"/>
      <c r="F28" s="19">
        <v>70099.67</v>
      </c>
      <c r="G28" s="24"/>
      <c r="H28" s="10">
        <f t="shared" si="2"/>
        <v>0</v>
      </c>
    </row>
    <row r="29" spans="1:8" s="28" customFormat="1" ht="12" customHeight="1" x14ac:dyDescent="0.25">
      <c r="A29" s="25"/>
      <c r="B29" s="22" t="s">
        <v>39</v>
      </c>
      <c r="C29" s="18"/>
      <c r="D29" s="21">
        <v>70199.67</v>
      </c>
      <c r="E29" s="18"/>
      <c r="F29" s="21">
        <v>70199.67</v>
      </c>
      <c r="G29" s="20"/>
      <c r="H29" s="10">
        <f t="shared" si="2"/>
        <v>0</v>
      </c>
    </row>
    <row r="30" spans="1:8" ht="12" customHeight="1" x14ac:dyDescent="0.25">
      <c r="A30" s="25"/>
      <c r="B30" s="22" t="s">
        <v>40</v>
      </c>
      <c r="C30" s="18"/>
      <c r="D30" s="21">
        <v>597786.29</v>
      </c>
      <c r="E30" s="18"/>
      <c r="F30" s="21">
        <v>621642.71</v>
      </c>
      <c r="G30" s="20"/>
      <c r="H30" s="10">
        <f t="shared" si="2"/>
        <v>-23856.419999999925</v>
      </c>
    </row>
    <row r="31" spans="1:8" ht="12" hidden="1" customHeight="1" x14ac:dyDescent="0.25">
      <c r="A31" s="18"/>
      <c r="B31" s="22" t="s">
        <v>24</v>
      </c>
      <c r="C31" s="18"/>
      <c r="D31" s="21"/>
      <c r="E31" s="18"/>
      <c r="F31" s="21"/>
      <c r="G31" s="20"/>
      <c r="H31" s="10">
        <f t="shared" si="2"/>
        <v>0</v>
      </c>
    </row>
    <row r="32" spans="1:8" s="28" customFormat="1" ht="12" customHeight="1" x14ac:dyDescent="0.2">
      <c r="A32" s="18"/>
      <c r="B32" s="22" t="s">
        <v>41</v>
      </c>
      <c r="C32" s="22"/>
      <c r="D32" s="21">
        <v>597786.29</v>
      </c>
      <c r="E32" s="18"/>
      <c r="F32" s="21">
        <v>621642.71</v>
      </c>
      <c r="G32" s="20"/>
      <c r="H32" s="10">
        <f t="shared" si="2"/>
        <v>-23856.419999999925</v>
      </c>
    </row>
    <row r="33" spans="1:9" s="28" customFormat="1" ht="12" customHeight="1" x14ac:dyDescent="0.2">
      <c r="A33" s="18"/>
      <c r="B33" s="22" t="s">
        <v>42</v>
      </c>
      <c r="C33" s="22"/>
      <c r="D33" s="23"/>
      <c r="E33" s="18"/>
      <c r="F33" s="23"/>
      <c r="G33" s="20"/>
      <c r="H33" s="23"/>
    </row>
    <row r="34" spans="1:9" s="28" customFormat="1" ht="12" hidden="1" customHeight="1" x14ac:dyDescent="0.25">
      <c r="A34" s="24"/>
      <c r="B34" s="22" t="s">
        <v>24</v>
      </c>
      <c r="C34" s="24"/>
      <c r="D34" s="19"/>
      <c r="E34" s="24"/>
      <c r="F34" s="19"/>
      <c r="G34" s="24"/>
      <c r="H34" s="24"/>
    </row>
    <row r="35" spans="1:9" ht="15" customHeight="1" x14ac:dyDescent="0.25">
      <c r="A35" s="25"/>
      <c r="B35" s="18" t="s">
        <v>43</v>
      </c>
      <c r="C35" s="24"/>
      <c r="D35" s="19">
        <v>753395</v>
      </c>
      <c r="E35" s="24"/>
      <c r="F35" s="19">
        <v>748395</v>
      </c>
      <c r="G35" s="24"/>
      <c r="H35" s="10">
        <f t="shared" ref="H35:H37" si="3">IF(AND(D35="ISBLANK",F35="ISBLANK"),"",D35-F35)</f>
        <v>5000</v>
      </c>
    </row>
    <row r="36" spans="1:9" ht="12" hidden="1" customHeight="1" x14ac:dyDescent="0.25">
      <c r="A36" s="18"/>
      <c r="B36" s="22" t="s">
        <v>24</v>
      </c>
      <c r="C36" s="18"/>
      <c r="D36" s="21"/>
      <c r="E36" s="18"/>
      <c r="F36" s="21"/>
      <c r="G36" s="20"/>
      <c r="H36" s="10">
        <f t="shared" si="3"/>
        <v>0</v>
      </c>
    </row>
    <row r="37" spans="1:9" s="28" customFormat="1" ht="12" customHeight="1" x14ac:dyDescent="0.2">
      <c r="A37" s="18"/>
      <c r="B37" s="22" t="s">
        <v>44</v>
      </c>
      <c r="C37" s="22"/>
      <c r="D37" s="21">
        <v>753395</v>
      </c>
      <c r="E37" s="22"/>
      <c r="F37" s="21">
        <v>748395</v>
      </c>
      <c r="G37" s="20"/>
      <c r="H37" s="10">
        <f t="shared" si="3"/>
        <v>5000</v>
      </c>
    </row>
    <row r="38" spans="1:9" s="28" customFormat="1" ht="12" customHeight="1" x14ac:dyDescent="0.2">
      <c r="A38" s="18"/>
      <c r="B38" s="22" t="s">
        <v>97</v>
      </c>
      <c r="C38" s="22"/>
      <c r="D38" s="23"/>
      <c r="E38" s="18"/>
      <c r="F38" s="23"/>
      <c r="G38" s="20"/>
      <c r="H38" s="23"/>
    </row>
    <row r="39" spans="1:9" s="28" customFormat="1" ht="15" hidden="1" customHeight="1" x14ac:dyDescent="0.25">
      <c r="A39" s="24"/>
      <c r="B39" s="22" t="s">
        <v>24</v>
      </c>
      <c r="C39" s="24"/>
      <c r="D39" s="19"/>
      <c r="E39" s="24"/>
      <c r="F39" s="19"/>
      <c r="G39" s="24"/>
      <c r="H39" s="19"/>
    </row>
    <row r="40" spans="1:9" s="28" customFormat="1" ht="15" customHeight="1" x14ac:dyDescent="0.25">
      <c r="A40" s="25"/>
      <c r="B40" s="18" t="s">
        <v>96</v>
      </c>
      <c r="C40" s="24"/>
      <c r="D40" s="19">
        <v>13013.5</v>
      </c>
      <c r="E40" s="24"/>
      <c r="F40" s="19"/>
      <c r="G40" s="24"/>
      <c r="H40" s="10">
        <f t="shared" ref="H40:H44" si="4">IF(AND(D40="ISBLANK",F40="ISBLANK"),"",D40-F40)</f>
        <v>13013.5</v>
      </c>
      <c r="I40" s="30"/>
    </row>
    <row r="41" spans="1:9" s="28" customFormat="1" ht="15" customHeight="1" x14ac:dyDescent="0.25">
      <c r="A41" s="25"/>
      <c r="B41" s="18" t="s">
        <v>95</v>
      </c>
      <c r="C41" s="24"/>
      <c r="D41" s="19">
        <v>1887.06</v>
      </c>
      <c r="E41" s="24"/>
      <c r="F41" s="19">
        <v>4575.0600000000004</v>
      </c>
      <c r="G41" s="24"/>
      <c r="H41" s="10">
        <f t="shared" si="4"/>
        <v>-2688.0000000000005</v>
      </c>
    </row>
    <row r="42" spans="1:9" s="28" customFormat="1" ht="12" hidden="1" customHeight="1" x14ac:dyDescent="0.2">
      <c r="A42" s="18"/>
      <c r="B42" s="22" t="s">
        <v>24</v>
      </c>
      <c r="C42" s="18"/>
      <c r="D42" s="21"/>
      <c r="E42" s="18"/>
      <c r="F42" s="21"/>
      <c r="G42" s="20"/>
      <c r="H42" s="10">
        <f t="shared" si="4"/>
        <v>0</v>
      </c>
    </row>
    <row r="43" spans="1:9" s="28" customFormat="1" ht="12" customHeight="1" x14ac:dyDescent="0.2">
      <c r="A43" s="18"/>
      <c r="B43" s="22" t="s">
        <v>94</v>
      </c>
      <c r="C43" s="22"/>
      <c r="D43" s="21">
        <v>13422.56</v>
      </c>
      <c r="E43" s="18"/>
      <c r="F43" s="21">
        <v>4575.0600000000004</v>
      </c>
      <c r="G43" s="20"/>
      <c r="H43" s="10">
        <f t="shared" si="4"/>
        <v>8847.5</v>
      </c>
    </row>
    <row r="44" spans="1:9" s="28" customFormat="1" ht="12" customHeight="1" x14ac:dyDescent="0.2">
      <c r="A44" s="18"/>
      <c r="B44" s="22" t="s">
        <v>45</v>
      </c>
      <c r="C44" s="22"/>
      <c r="D44" s="21">
        <v>1364603.85</v>
      </c>
      <c r="E44" s="18"/>
      <c r="F44" s="21">
        <v>1374612.77</v>
      </c>
      <c r="G44" s="20"/>
      <c r="H44" s="10">
        <f t="shared" si="4"/>
        <v>-10008.919999999925</v>
      </c>
    </row>
    <row r="45" spans="1:9" s="28" customFormat="1" ht="12" customHeight="1" x14ac:dyDescent="0.2">
      <c r="A45" s="18"/>
      <c r="B45" s="22" t="s">
        <v>46</v>
      </c>
      <c r="C45" s="22"/>
      <c r="D45" s="23"/>
      <c r="E45" s="18"/>
      <c r="F45" s="23"/>
      <c r="G45" s="20"/>
      <c r="H45" s="23"/>
    </row>
    <row r="46" spans="1:9" ht="12" hidden="1" customHeight="1" x14ac:dyDescent="0.25">
      <c r="A46" s="24"/>
      <c r="B46" s="22" t="s">
        <v>24</v>
      </c>
      <c r="C46" s="24"/>
      <c r="D46" s="19"/>
      <c r="E46" s="24"/>
      <c r="F46" s="19"/>
      <c r="G46" s="24"/>
      <c r="H46" s="19"/>
    </row>
    <row r="47" spans="1:9" ht="12" customHeight="1" x14ac:dyDescent="0.25">
      <c r="A47" s="25"/>
      <c r="B47" s="22" t="s">
        <v>47</v>
      </c>
      <c r="C47" s="24"/>
      <c r="D47" s="19"/>
      <c r="E47" s="24"/>
      <c r="F47" s="19"/>
      <c r="G47" s="24"/>
      <c r="H47" s="19"/>
    </row>
    <row r="48" spans="1:9" s="28" customFormat="1" ht="12" customHeight="1" x14ac:dyDescent="0.25">
      <c r="A48" s="25"/>
      <c r="B48" s="18" t="s">
        <v>48</v>
      </c>
      <c r="C48" s="24"/>
      <c r="D48" s="26">
        <v>-47572.69</v>
      </c>
      <c r="E48" s="24"/>
      <c r="F48" s="26">
        <v>-46538.22</v>
      </c>
      <c r="G48" s="24"/>
      <c r="H48" s="10">
        <f t="shared" ref="H48:H53" si="5">IF(AND(D48="ISBLANK",F48="ISBLANK"),"",D48-F48)</f>
        <v>-1034.4700000000012</v>
      </c>
    </row>
    <row r="49" spans="1:8" s="28" customFormat="1" ht="12" customHeight="1" x14ac:dyDescent="0.25">
      <c r="A49" s="25"/>
      <c r="B49" s="18" t="s">
        <v>49</v>
      </c>
      <c r="C49" s="24"/>
      <c r="D49" s="19">
        <v>22169.99</v>
      </c>
      <c r="E49" s="24"/>
      <c r="F49" s="19">
        <v>22169.99</v>
      </c>
      <c r="G49" s="24"/>
      <c r="H49" s="10">
        <f t="shared" si="5"/>
        <v>0</v>
      </c>
    </row>
    <row r="50" spans="1:8" s="28" customFormat="1" ht="12" customHeight="1" x14ac:dyDescent="0.25">
      <c r="A50" s="25"/>
      <c r="B50" s="18" t="s">
        <v>50</v>
      </c>
      <c r="C50" s="24"/>
      <c r="D50" s="19">
        <v>25402.7</v>
      </c>
      <c r="E50" s="24"/>
      <c r="F50" s="19">
        <v>25402.7</v>
      </c>
      <c r="G50" s="24"/>
      <c r="H50" s="10">
        <f t="shared" si="5"/>
        <v>0</v>
      </c>
    </row>
    <row r="51" spans="1:8" ht="12" customHeight="1" x14ac:dyDescent="0.25">
      <c r="A51" s="25"/>
      <c r="B51" s="22" t="s">
        <v>51</v>
      </c>
      <c r="C51" s="18"/>
      <c r="D51" s="21"/>
      <c r="E51" s="18"/>
      <c r="F51" s="21">
        <v>1034.47</v>
      </c>
      <c r="G51" s="20"/>
      <c r="H51" s="10">
        <f t="shared" si="5"/>
        <v>-1034.47</v>
      </c>
    </row>
    <row r="52" spans="1:8" ht="12" hidden="1" customHeight="1" x14ac:dyDescent="0.25">
      <c r="A52" s="18"/>
      <c r="B52" s="22" t="s">
        <v>24</v>
      </c>
      <c r="C52" s="18"/>
      <c r="D52" s="21"/>
      <c r="E52" s="18"/>
      <c r="F52" s="21"/>
      <c r="G52" s="20"/>
      <c r="H52" s="10">
        <f t="shared" si="5"/>
        <v>0</v>
      </c>
    </row>
    <row r="53" spans="1:8" s="28" customFormat="1" ht="12" customHeight="1" x14ac:dyDescent="0.2">
      <c r="A53" s="18"/>
      <c r="B53" s="22" t="s">
        <v>52</v>
      </c>
      <c r="C53" s="22"/>
      <c r="D53" s="21"/>
      <c r="E53" s="18"/>
      <c r="F53" s="21">
        <v>1034.47</v>
      </c>
      <c r="G53" s="20"/>
      <c r="H53" s="10">
        <f t="shared" si="5"/>
        <v>-1034.47</v>
      </c>
    </row>
    <row r="54" spans="1:8" s="28" customFormat="1" ht="12" hidden="1" customHeight="1" x14ac:dyDescent="0.2">
      <c r="A54" s="18"/>
      <c r="B54" s="22" t="s">
        <v>53</v>
      </c>
      <c r="C54" s="22"/>
      <c r="D54" s="23"/>
      <c r="E54" s="18"/>
      <c r="F54" s="23"/>
      <c r="G54" s="20"/>
      <c r="H54" s="23"/>
    </row>
    <row r="55" spans="1:8" s="28" customFormat="1" ht="12" hidden="1" customHeight="1" x14ac:dyDescent="0.25">
      <c r="A55" s="24"/>
      <c r="B55" s="22" t="s">
        <v>24</v>
      </c>
      <c r="C55" s="24"/>
      <c r="D55" s="19"/>
      <c r="E55" s="24"/>
      <c r="F55" s="19"/>
      <c r="G55" s="24"/>
      <c r="H55" s="19"/>
    </row>
    <row r="56" spans="1:8" ht="12" hidden="1" customHeight="1" x14ac:dyDescent="0.25">
      <c r="A56" s="25"/>
      <c r="B56" s="18" t="s">
        <v>24</v>
      </c>
      <c r="C56" s="25"/>
      <c r="D56" s="25"/>
      <c r="E56" s="25"/>
      <c r="F56" s="25"/>
      <c r="G56" s="25"/>
      <c r="H56" s="25"/>
    </row>
    <row r="57" spans="1:8" ht="12" hidden="1" customHeight="1" x14ac:dyDescent="0.25">
      <c r="A57" s="18"/>
      <c r="B57" s="22" t="s">
        <v>24</v>
      </c>
      <c r="C57" s="18"/>
      <c r="D57" s="21"/>
      <c r="E57" s="18"/>
      <c r="F57" s="21"/>
      <c r="G57" s="20"/>
      <c r="H57" s="21">
        <f>IF(AND(D57="ISBLANK",F57="ISBLANK"),"",D57-F57)</f>
        <v>0</v>
      </c>
    </row>
    <row r="58" spans="1:8" s="28" customFormat="1" ht="12" hidden="1" customHeight="1" x14ac:dyDescent="0.2">
      <c r="A58" s="18"/>
      <c r="B58" s="22" t="s">
        <v>54</v>
      </c>
      <c r="C58" s="22"/>
      <c r="D58" s="21"/>
      <c r="E58" s="18"/>
      <c r="F58" s="21"/>
      <c r="G58" s="20"/>
      <c r="H58" s="21">
        <f>IF(AND(D58="ISBLANK",F58="ISBLANK"),"",D58-F58)</f>
        <v>0</v>
      </c>
    </row>
    <row r="59" spans="1:8" s="28" customFormat="1" ht="15" customHeight="1" x14ac:dyDescent="0.2">
      <c r="A59" s="18"/>
      <c r="B59" s="18"/>
      <c r="C59" s="18"/>
      <c r="D59" s="19"/>
      <c r="E59" s="18"/>
      <c r="F59" s="19"/>
      <c r="G59" s="20"/>
      <c r="H59" s="19"/>
    </row>
    <row r="60" spans="1:8" s="28" customFormat="1" ht="12" customHeight="1" x14ac:dyDescent="0.2">
      <c r="A60" s="18"/>
      <c r="B60" s="30" t="s">
        <v>55</v>
      </c>
      <c r="C60" s="30"/>
      <c r="D60" s="31">
        <v>1366081.85</v>
      </c>
      <c r="E60" s="30"/>
      <c r="F60" s="31">
        <v>1375647.24</v>
      </c>
      <c r="G60" s="30"/>
      <c r="H60" s="10">
        <f>IF(AND(D60="ISBLANK",F60="ISBLANK"),"",D60-F60)</f>
        <v>-9565.3899999998976</v>
      </c>
    </row>
    <row r="61" spans="1:8" s="28" customFormat="1" ht="15" customHeight="1" x14ac:dyDescent="0.2">
      <c r="A61" s="18"/>
      <c r="B61" s="18"/>
      <c r="C61" s="18"/>
      <c r="D61" s="23"/>
      <c r="E61" s="18"/>
      <c r="F61" s="23"/>
      <c r="G61" s="20"/>
      <c r="H61" s="23"/>
    </row>
    <row r="62" spans="1:8" ht="12" customHeight="1" x14ac:dyDescent="0.25">
      <c r="A62" s="18"/>
      <c r="B62" s="22" t="s">
        <v>56</v>
      </c>
      <c r="C62" s="22"/>
      <c r="D62" s="23"/>
      <c r="E62" s="18"/>
      <c r="F62" s="23"/>
      <c r="G62" s="20"/>
      <c r="H62" s="23"/>
    </row>
    <row r="63" spans="1:8" ht="12" hidden="1" customHeight="1" x14ac:dyDescent="0.25">
      <c r="A63" s="18"/>
      <c r="B63" s="18" t="s">
        <v>57</v>
      </c>
      <c r="C63" s="22"/>
      <c r="D63" s="23"/>
      <c r="E63" s="18"/>
      <c r="F63" s="23"/>
      <c r="G63" s="20"/>
      <c r="H63" s="23"/>
    </row>
    <row r="64" spans="1:8" s="28" customFormat="1" ht="12" customHeight="1" x14ac:dyDescent="0.2">
      <c r="A64" s="22"/>
      <c r="B64" s="22" t="s">
        <v>58</v>
      </c>
      <c r="C64" s="22"/>
      <c r="D64" s="29"/>
      <c r="E64" s="18"/>
      <c r="F64" s="29"/>
      <c r="G64" s="20"/>
      <c r="H64" s="29"/>
    </row>
    <row r="65" spans="1:8" s="28" customFormat="1" ht="12" customHeight="1" x14ac:dyDescent="0.2">
      <c r="A65" s="18"/>
      <c r="B65" s="22" t="s">
        <v>59</v>
      </c>
      <c r="C65" s="22"/>
      <c r="D65" s="23"/>
      <c r="E65" s="18"/>
      <c r="F65" s="23"/>
      <c r="G65" s="20"/>
      <c r="H65" s="23"/>
    </row>
    <row r="66" spans="1:8" s="28" customFormat="1" ht="12" hidden="1" customHeight="1" x14ac:dyDescent="0.25">
      <c r="A66" s="24"/>
      <c r="B66" s="22" t="s">
        <v>24</v>
      </c>
      <c r="C66" s="24"/>
      <c r="D66" s="19"/>
      <c r="E66" s="24"/>
      <c r="F66" s="19"/>
      <c r="G66" s="24"/>
      <c r="H66" s="19"/>
    </row>
    <row r="67" spans="1:8" s="28" customFormat="1" ht="12" customHeight="1" x14ac:dyDescent="0.25">
      <c r="A67" s="25"/>
      <c r="B67" s="18" t="s">
        <v>60</v>
      </c>
      <c r="C67" s="24"/>
      <c r="D67" s="19">
        <v>24774.91</v>
      </c>
      <c r="E67" s="24"/>
      <c r="F67" s="19">
        <v>3786.95</v>
      </c>
      <c r="G67" s="24"/>
      <c r="H67" s="10">
        <f t="shared" ref="H67:H102" si="6">IF(AND(D67="ISBLANK",F67="ISBLANK"),"",D67-F67)</f>
        <v>20987.96</v>
      </c>
    </row>
    <row r="68" spans="1:8" ht="12" hidden="1" customHeight="1" x14ac:dyDescent="0.25">
      <c r="A68" s="18"/>
      <c r="B68" s="22" t="s">
        <v>24</v>
      </c>
      <c r="C68" s="18"/>
      <c r="D68" s="21"/>
      <c r="E68" s="18"/>
      <c r="F68" s="21"/>
      <c r="G68" s="20"/>
      <c r="H68" s="10">
        <f t="shared" si="6"/>
        <v>0</v>
      </c>
    </row>
    <row r="69" spans="1:8" ht="12" customHeight="1" x14ac:dyDescent="0.25">
      <c r="A69" s="18"/>
      <c r="B69" s="22" t="s">
        <v>61</v>
      </c>
      <c r="C69" s="22"/>
      <c r="D69" s="21">
        <v>24774.91</v>
      </c>
      <c r="E69" s="18"/>
      <c r="F69" s="21">
        <v>3786.95</v>
      </c>
      <c r="G69" s="20"/>
      <c r="H69" s="10">
        <f t="shared" si="6"/>
        <v>20987.96</v>
      </c>
    </row>
    <row r="70" spans="1:8" s="28" customFormat="1" ht="12" customHeight="1" x14ac:dyDescent="0.2">
      <c r="A70" s="18"/>
      <c r="B70" s="22" t="s">
        <v>62</v>
      </c>
      <c r="C70" s="18"/>
      <c r="D70" s="23"/>
      <c r="E70" s="18"/>
      <c r="F70" s="23"/>
      <c r="G70" s="20"/>
      <c r="H70" s="10">
        <f t="shared" si="6"/>
        <v>0</v>
      </c>
    </row>
    <row r="71" spans="1:8" s="28" customFormat="1" ht="12" hidden="1" customHeight="1" x14ac:dyDescent="0.25">
      <c r="A71" s="24"/>
      <c r="B71" s="22" t="s">
        <v>24</v>
      </c>
      <c r="C71" s="24"/>
      <c r="D71" s="19"/>
      <c r="E71" s="24"/>
      <c r="F71" s="19"/>
      <c r="G71" s="24"/>
      <c r="H71" s="10">
        <f t="shared" si="6"/>
        <v>0</v>
      </c>
    </row>
    <row r="72" spans="1:8" s="28" customFormat="1" ht="12" customHeight="1" x14ac:dyDescent="0.25">
      <c r="A72" s="25"/>
      <c r="B72" s="18" t="s">
        <v>63</v>
      </c>
      <c r="C72" s="24"/>
      <c r="D72" s="19">
        <v>938.54</v>
      </c>
      <c r="E72" s="24"/>
      <c r="F72" s="19">
        <v>1905.2</v>
      </c>
      <c r="G72" s="24"/>
      <c r="H72" s="10">
        <f t="shared" si="6"/>
        <v>-966.66000000000008</v>
      </c>
    </row>
    <row r="73" spans="1:8" s="28" customFormat="1" ht="12" hidden="1" customHeight="1" x14ac:dyDescent="0.2">
      <c r="A73" s="18"/>
      <c r="B73" s="22" t="s">
        <v>24</v>
      </c>
      <c r="C73" s="18"/>
      <c r="D73" s="21"/>
      <c r="E73" s="18"/>
      <c r="F73" s="21"/>
      <c r="G73" s="20"/>
      <c r="H73" s="10">
        <f t="shared" si="6"/>
        <v>0</v>
      </c>
    </row>
    <row r="74" spans="1:8" ht="12" customHeight="1" x14ac:dyDescent="0.25">
      <c r="A74" s="18"/>
      <c r="B74" s="22" t="s">
        <v>64</v>
      </c>
      <c r="C74" s="18"/>
      <c r="D74" s="21">
        <v>938.54</v>
      </c>
      <c r="E74" s="18"/>
      <c r="F74" s="21">
        <v>1905.2</v>
      </c>
      <c r="G74" s="20"/>
      <c r="H74" s="10">
        <f t="shared" si="6"/>
        <v>-966.66000000000008</v>
      </c>
    </row>
    <row r="75" spans="1:8" ht="12" customHeight="1" x14ac:dyDescent="0.25">
      <c r="A75" s="18"/>
      <c r="B75" s="22" t="s">
        <v>65</v>
      </c>
      <c r="C75" s="22"/>
      <c r="D75" s="23"/>
      <c r="E75" s="18"/>
      <c r="F75" s="23"/>
      <c r="G75" s="20"/>
      <c r="H75" s="10"/>
    </row>
    <row r="76" spans="1:8" hidden="1" x14ac:dyDescent="0.25">
      <c r="A76" s="24"/>
      <c r="B76" s="22" t="s">
        <v>24</v>
      </c>
      <c r="C76" s="24"/>
      <c r="D76" s="19"/>
      <c r="E76" s="24"/>
      <c r="F76" s="19"/>
      <c r="G76" s="24"/>
      <c r="H76" s="10">
        <f t="shared" si="6"/>
        <v>0</v>
      </c>
    </row>
    <row r="77" spans="1:8" ht="12" customHeight="1" x14ac:dyDescent="0.25">
      <c r="A77" s="25"/>
      <c r="B77" s="22" t="s">
        <v>93</v>
      </c>
      <c r="C77" s="24"/>
      <c r="D77" s="19"/>
      <c r="E77" s="24"/>
      <c r="F77" s="19"/>
      <c r="G77" s="24"/>
      <c r="H77" s="10"/>
    </row>
    <row r="78" spans="1:8" ht="12" customHeight="1" x14ac:dyDescent="0.25">
      <c r="A78" s="25"/>
      <c r="B78" s="18" t="s">
        <v>92</v>
      </c>
      <c r="C78" s="24"/>
      <c r="D78" s="19"/>
      <c r="E78" s="24"/>
      <c r="F78" s="19">
        <v>47312.23</v>
      </c>
      <c r="G78" s="24"/>
      <c r="H78" s="10">
        <f t="shared" si="6"/>
        <v>-47312.23</v>
      </c>
    </row>
    <row r="79" spans="1:8" ht="12" customHeight="1" x14ac:dyDescent="0.25">
      <c r="A79" s="25"/>
      <c r="B79" s="18" t="s">
        <v>91</v>
      </c>
      <c r="C79" s="24"/>
      <c r="D79" s="19">
        <v>100160</v>
      </c>
      <c r="E79" s="24"/>
      <c r="F79" s="19">
        <v>50080</v>
      </c>
      <c r="G79" s="24"/>
      <c r="H79" s="10">
        <f t="shared" si="6"/>
        <v>50080</v>
      </c>
    </row>
    <row r="80" spans="1:8" ht="12" customHeight="1" x14ac:dyDescent="0.25">
      <c r="A80" s="25"/>
      <c r="B80" s="18" t="s">
        <v>90</v>
      </c>
      <c r="C80" s="24"/>
      <c r="D80" s="19">
        <v>128000</v>
      </c>
      <c r="E80" s="24"/>
      <c r="F80" s="19">
        <v>308261.32</v>
      </c>
      <c r="G80" s="24"/>
      <c r="H80" s="10">
        <f t="shared" si="6"/>
        <v>-180261.32</v>
      </c>
    </row>
    <row r="81" spans="1:8" ht="12" customHeight="1" x14ac:dyDescent="0.25">
      <c r="A81" s="25"/>
      <c r="B81" s="22" t="s">
        <v>89</v>
      </c>
      <c r="C81" s="18"/>
      <c r="D81" s="21">
        <v>228160</v>
      </c>
      <c r="E81" s="18"/>
      <c r="F81" s="21">
        <v>405653.55</v>
      </c>
      <c r="G81" s="20"/>
      <c r="H81" s="10">
        <f t="shared" si="6"/>
        <v>-177493.55</v>
      </c>
    </row>
    <row r="82" spans="1:8" ht="12" customHeight="1" x14ac:dyDescent="0.25">
      <c r="A82" s="25"/>
      <c r="B82" s="22" t="s">
        <v>88</v>
      </c>
      <c r="C82" s="24"/>
      <c r="D82" s="19"/>
      <c r="E82" s="24"/>
      <c r="F82" s="19"/>
      <c r="G82" s="24"/>
      <c r="H82" s="10"/>
    </row>
    <row r="83" spans="1:8" ht="12" customHeight="1" x14ac:dyDescent="0.25">
      <c r="A83" s="25"/>
      <c r="B83" s="18" t="s">
        <v>87</v>
      </c>
      <c r="C83" s="24"/>
      <c r="D83" s="19"/>
      <c r="E83" s="24"/>
      <c r="F83" s="26">
        <v>-654.27</v>
      </c>
      <c r="G83" s="24"/>
      <c r="H83" s="10">
        <f t="shared" si="6"/>
        <v>654.27</v>
      </c>
    </row>
    <row r="84" spans="1:8" ht="12" customHeight="1" x14ac:dyDescent="0.25">
      <c r="A84" s="25"/>
      <c r="B84" s="22" t="s">
        <v>86</v>
      </c>
      <c r="C84" s="18"/>
      <c r="D84" s="21"/>
      <c r="E84" s="18"/>
      <c r="F84" s="27">
        <v>-654.27</v>
      </c>
      <c r="G84" s="20"/>
      <c r="H84" s="10">
        <f t="shared" si="6"/>
        <v>654.27</v>
      </c>
    </row>
    <row r="85" spans="1:8" ht="15" hidden="1" customHeight="1" x14ac:dyDescent="0.25">
      <c r="A85" s="18"/>
      <c r="B85" s="22" t="s">
        <v>24</v>
      </c>
      <c r="C85" s="18"/>
      <c r="D85" s="21"/>
      <c r="E85" s="18"/>
      <c r="F85" s="21"/>
      <c r="G85" s="20"/>
      <c r="H85" s="10">
        <f t="shared" si="6"/>
        <v>0</v>
      </c>
    </row>
    <row r="86" spans="1:8" ht="12" customHeight="1" x14ac:dyDescent="0.25">
      <c r="A86" s="18"/>
      <c r="B86" s="22" t="s">
        <v>66</v>
      </c>
      <c r="C86" s="18"/>
      <c r="D86" s="21">
        <v>228160</v>
      </c>
      <c r="E86" s="18"/>
      <c r="F86" s="21">
        <v>404999.28</v>
      </c>
      <c r="G86" s="20"/>
      <c r="H86" s="10">
        <f t="shared" si="6"/>
        <v>-176839.28000000003</v>
      </c>
    </row>
    <row r="87" spans="1:8" ht="12" customHeight="1" x14ac:dyDescent="0.25">
      <c r="A87" s="18"/>
      <c r="B87" s="22" t="s">
        <v>67</v>
      </c>
      <c r="C87" s="22"/>
      <c r="D87" s="21">
        <v>253873.45</v>
      </c>
      <c r="E87" s="18"/>
      <c r="F87" s="21">
        <v>410691.43</v>
      </c>
      <c r="G87" s="20"/>
      <c r="H87" s="10">
        <f t="shared" si="6"/>
        <v>-156817.97999999998</v>
      </c>
    </row>
    <row r="88" spans="1:8" ht="12" customHeight="1" x14ac:dyDescent="0.25">
      <c r="A88" s="18"/>
      <c r="B88" s="22" t="s">
        <v>85</v>
      </c>
      <c r="C88" s="22"/>
      <c r="D88" s="23"/>
      <c r="E88" s="18"/>
      <c r="F88" s="23"/>
      <c r="G88" s="20"/>
      <c r="H88" s="10"/>
    </row>
    <row r="89" spans="1:8" hidden="1" x14ac:dyDescent="0.25">
      <c r="A89" s="24"/>
      <c r="B89" s="22" t="s">
        <v>24</v>
      </c>
      <c r="C89" s="24"/>
      <c r="D89" s="19"/>
      <c r="E89" s="24"/>
      <c r="F89" s="19"/>
      <c r="G89" s="24"/>
      <c r="H89" s="10">
        <f t="shared" si="6"/>
        <v>0</v>
      </c>
    </row>
    <row r="90" spans="1:8" ht="12" customHeight="1" x14ac:dyDescent="0.25">
      <c r="A90" s="25"/>
      <c r="B90" s="22" t="s">
        <v>84</v>
      </c>
      <c r="C90" s="24"/>
      <c r="D90" s="19"/>
      <c r="E90" s="24"/>
      <c r="F90" s="19"/>
      <c r="G90" s="24"/>
      <c r="H90" s="10"/>
    </row>
    <row r="91" spans="1:8" ht="12" customHeight="1" x14ac:dyDescent="0.25">
      <c r="A91" s="25"/>
      <c r="B91" s="18" t="s">
        <v>83</v>
      </c>
      <c r="C91" s="24"/>
      <c r="D91" s="19">
        <v>78395.509999999995</v>
      </c>
      <c r="E91" s="24"/>
      <c r="F91" s="19">
        <v>78395.509999999995</v>
      </c>
      <c r="G91" s="24"/>
      <c r="H91" s="10">
        <f t="shared" si="6"/>
        <v>0</v>
      </c>
    </row>
    <row r="92" spans="1:8" ht="12" customHeight="1" x14ac:dyDescent="0.25">
      <c r="A92" s="25"/>
      <c r="B92" s="22" t="s">
        <v>82</v>
      </c>
      <c r="C92" s="18"/>
      <c r="D92" s="21">
        <v>78395.509999999995</v>
      </c>
      <c r="E92" s="18"/>
      <c r="F92" s="21">
        <v>78395.509999999995</v>
      </c>
      <c r="G92" s="20"/>
      <c r="H92" s="10">
        <f t="shared" si="6"/>
        <v>0</v>
      </c>
    </row>
    <row r="93" spans="1:8" ht="15" hidden="1" customHeight="1" x14ac:dyDescent="0.25">
      <c r="A93" s="18"/>
      <c r="B93" s="22" t="s">
        <v>24</v>
      </c>
      <c r="C93" s="18"/>
      <c r="D93" s="21"/>
      <c r="E93" s="18"/>
      <c r="F93" s="21"/>
      <c r="G93" s="20"/>
      <c r="H93" s="10">
        <f t="shared" si="6"/>
        <v>0</v>
      </c>
    </row>
    <row r="94" spans="1:8" ht="12" customHeight="1" x14ac:dyDescent="0.25">
      <c r="A94" s="18"/>
      <c r="B94" s="22" t="s">
        <v>81</v>
      </c>
      <c r="C94" s="22"/>
      <c r="D94" s="21">
        <v>78395.509999999995</v>
      </c>
      <c r="E94" s="18"/>
      <c r="F94" s="21">
        <v>78395.509999999995</v>
      </c>
      <c r="G94" s="20"/>
      <c r="H94" s="10">
        <f t="shared" si="6"/>
        <v>0</v>
      </c>
    </row>
    <row r="95" spans="1:8" ht="12" customHeight="1" x14ac:dyDescent="0.25">
      <c r="A95" s="18"/>
      <c r="B95" s="22" t="s">
        <v>68</v>
      </c>
      <c r="C95" s="22"/>
      <c r="D95" s="21">
        <v>332268.96000000002</v>
      </c>
      <c r="E95" s="18"/>
      <c r="F95" s="21">
        <v>489086.94</v>
      </c>
      <c r="G95" s="20"/>
      <c r="H95" s="10">
        <f t="shared" si="6"/>
        <v>-156817.97999999998</v>
      </c>
    </row>
    <row r="96" spans="1:8" ht="12" customHeight="1" x14ac:dyDescent="0.25">
      <c r="A96" s="18"/>
      <c r="B96" s="22" t="s">
        <v>69</v>
      </c>
      <c r="C96" s="22"/>
      <c r="D96" s="23"/>
      <c r="E96" s="18"/>
      <c r="F96" s="23"/>
      <c r="G96" s="20"/>
      <c r="H96" s="10"/>
    </row>
    <row r="97" spans="1:8" hidden="1" x14ac:dyDescent="0.25">
      <c r="A97" s="24"/>
      <c r="B97" s="22" t="s">
        <v>24</v>
      </c>
      <c r="C97" s="24"/>
      <c r="D97" s="19"/>
      <c r="E97" s="24"/>
      <c r="F97" s="19"/>
      <c r="G97" s="24"/>
      <c r="H97" s="10">
        <f t="shared" si="6"/>
        <v>0</v>
      </c>
    </row>
    <row r="98" spans="1:8" ht="12" customHeight="1" x14ac:dyDescent="0.25">
      <c r="A98" s="25"/>
      <c r="B98" s="18" t="s">
        <v>70</v>
      </c>
      <c r="C98" s="24"/>
      <c r="D98" s="19">
        <v>771116.34</v>
      </c>
      <c r="E98" s="24"/>
      <c r="F98" s="19">
        <v>631719.81999999995</v>
      </c>
      <c r="G98" s="24"/>
      <c r="H98" s="10">
        <f t="shared" si="6"/>
        <v>139396.52000000002</v>
      </c>
    </row>
    <row r="99" spans="1:8" ht="12" customHeight="1" x14ac:dyDescent="0.25">
      <c r="A99" s="25"/>
      <c r="B99" s="18" t="s">
        <v>80</v>
      </c>
      <c r="C99" s="24"/>
      <c r="D99" s="26">
        <v>-622291.5</v>
      </c>
      <c r="E99" s="24"/>
      <c r="F99" s="26">
        <v>-622291.5</v>
      </c>
      <c r="G99" s="24"/>
      <c r="H99" s="10">
        <f t="shared" si="6"/>
        <v>0</v>
      </c>
    </row>
    <row r="100" spans="1:8" ht="12" customHeight="1" x14ac:dyDescent="0.25">
      <c r="A100" s="25"/>
      <c r="B100" s="18" t="s">
        <v>71</v>
      </c>
      <c r="C100" s="24"/>
      <c r="D100" s="19">
        <v>877131.98</v>
      </c>
      <c r="E100" s="24"/>
      <c r="F100" s="19">
        <v>877131.98</v>
      </c>
      <c r="G100" s="24"/>
      <c r="H100" s="10">
        <f t="shared" si="6"/>
        <v>0</v>
      </c>
    </row>
    <row r="101" spans="1:8" ht="15" hidden="1" customHeight="1" x14ac:dyDescent="0.25">
      <c r="A101" s="18"/>
      <c r="B101" s="22" t="s">
        <v>24</v>
      </c>
      <c r="C101" s="18"/>
      <c r="D101" s="21"/>
      <c r="E101" s="18"/>
      <c r="F101" s="21"/>
      <c r="G101" s="20"/>
      <c r="H101" s="10">
        <f t="shared" si="6"/>
        <v>0</v>
      </c>
    </row>
    <row r="102" spans="1:8" ht="12" customHeight="1" x14ac:dyDescent="0.25">
      <c r="A102" s="18"/>
      <c r="B102" s="22" t="s">
        <v>72</v>
      </c>
      <c r="C102" s="22"/>
      <c r="D102" s="21">
        <v>1032334.89</v>
      </c>
      <c r="E102" s="18"/>
      <c r="F102" s="21">
        <v>886560.3</v>
      </c>
      <c r="G102" s="20"/>
      <c r="H102" s="10">
        <f t="shared" si="6"/>
        <v>145774.58999999997</v>
      </c>
    </row>
    <row r="103" spans="1:8" ht="15" customHeight="1" x14ac:dyDescent="0.25">
      <c r="A103" s="18"/>
      <c r="B103" s="18"/>
      <c r="C103" s="18"/>
      <c r="D103" s="19"/>
      <c r="E103" s="18"/>
      <c r="F103" s="19"/>
      <c r="G103" s="20"/>
      <c r="H103" s="19"/>
    </row>
    <row r="104" spans="1:8" ht="12" customHeight="1" x14ac:dyDescent="0.25">
      <c r="A104" s="18"/>
      <c r="B104" s="17" t="s">
        <v>73</v>
      </c>
      <c r="C104" s="17"/>
      <c r="D104" s="15">
        <v>1364603.85</v>
      </c>
      <c r="E104" s="16" t="s">
        <v>74</v>
      </c>
      <c r="F104" s="15">
        <v>1375647.24</v>
      </c>
      <c r="G104" s="14"/>
      <c r="H104" s="10">
        <f>IF(AND(D104="ISBLANK",F104="ISBLANK"),"",D104-F104)</f>
        <v>-11043.389999999898</v>
      </c>
    </row>
  </sheetData>
  <mergeCells count="7">
    <mergeCell ref="B7:I7"/>
    <mergeCell ref="A8:B8"/>
    <mergeCell ref="B1:H1"/>
    <mergeCell ref="B2:H2"/>
    <mergeCell ref="B3:H3"/>
    <mergeCell ref="B4:H4"/>
    <mergeCell ref="B6:I6"/>
  </mergeCells>
  <conditionalFormatting sqref="H16">
    <cfRule type="iconSet" priority="10">
      <iconSet iconSet="3Arrows">
        <cfvo type="percent" val="0"/>
        <cfvo type="num" val="0"/>
        <cfvo type="num" val="1"/>
      </iconSet>
    </cfRule>
  </conditionalFormatting>
  <conditionalFormatting sqref="H18:H20">
    <cfRule type="iconSet" priority="9">
      <iconSet iconSet="3Arrows">
        <cfvo type="percent" val="0"/>
        <cfvo type="num" val="0"/>
        <cfvo type="num" val="1"/>
      </iconSet>
    </cfRule>
  </conditionalFormatting>
  <conditionalFormatting sqref="H23:H25">
    <cfRule type="iconSet" priority="8">
      <iconSet iconSet="3Arrows">
        <cfvo type="percent" val="0"/>
        <cfvo type="num" val="0"/>
        <cfvo type="num" val="1"/>
      </iconSet>
    </cfRule>
  </conditionalFormatting>
  <conditionalFormatting sqref="H27:H32">
    <cfRule type="iconSet" priority="7">
      <iconSet iconSet="3Arrows">
        <cfvo type="percent" val="0"/>
        <cfvo type="num" val="0"/>
        <cfvo type="num" val="1"/>
      </iconSet>
    </cfRule>
  </conditionalFormatting>
  <conditionalFormatting sqref="H35:H37">
    <cfRule type="iconSet" priority="6">
      <iconSet iconSet="3Arrows">
        <cfvo type="percent" val="0"/>
        <cfvo type="num" val="0"/>
        <cfvo type="num" val="1"/>
      </iconSet>
    </cfRule>
  </conditionalFormatting>
  <conditionalFormatting sqref="H40:H44">
    <cfRule type="iconSet" priority="5">
      <iconSet iconSet="3Arrows">
        <cfvo type="percent" val="0"/>
        <cfvo type="num" val="0"/>
        <cfvo type="num" val="1"/>
      </iconSet>
    </cfRule>
  </conditionalFormatting>
  <conditionalFormatting sqref="H48:H53">
    <cfRule type="iconSet" priority="4">
      <iconSet iconSet="3Arrows">
        <cfvo type="percent" val="0"/>
        <cfvo type="num" val="0"/>
        <cfvo type="num" val="1"/>
      </iconSet>
    </cfRule>
  </conditionalFormatting>
  <conditionalFormatting sqref="H60">
    <cfRule type="iconSet" priority="3">
      <iconSet iconSet="3Arrows">
        <cfvo type="percent" val="0"/>
        <cfvo type="num" val="0"/>
        <cfvo type="num" val="1"/>
      </iconSet>
    </cfRule>
  </conditionalFormatting>
  <conditionalFormatting sqref="H67:H102">
    <cfRule type="iconSet" priority="2">
      <iconSet iconSet="3Arrows">
        <cfvo type="percent" val="0"/>
        <cfvo type="num" val="0"/>
        <cfvo type="num" val="1"/>
      </iconSet>
    </cfRule>
  </conditionalFormatting>
  <conditionalFormatting sqref="H104">
    <cfRule type="iconSet" priority="1">
      <iconSet iconSet="3Arrows">
        <cfvo type="percent" val="0"/>
        <cfvo type="num" val="0"/>
        <cfvo type="num" val="1"/>
      </iconSet>
    </cfRule>
  </conditionalFormatting>
  <printOptions horizontalCentered="1"/>
  <pageMargins left="0.26" right="0.26" top="0.52" bottom="0.52" header="0.31" footer="0.31"/>
  <pageSetup fitToWidth="0" fitToHeight="0" orientation="portrait" useFirstPageNumber="1"/>
  <headerFooter>
    <oddHeader>&amp;L&amp;"Arial"&amp;C&amp;"Arial"&amp;R&amp;"Arial"</oddHeader>
    <oddFooter>&amp;L&amp;"Arial"&amp;C&amp;"Arial"&amp;R&amp;"Arial"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Qtr 4 SOA Bva</vt:lpstr>
      <vt:lpstr>SOP September</vt:lpstr>
      <vt:lpstr>'SOP September'!Print_Area</vt:lpstr>
      <vt:lpstr>'SOP September'!Print_Titles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Dawn Brady</cp:lastModifiedBy>
  <cp:lastPrinted>2020-04-09T00:47:50Z</cp:lastPrinted>
  <dcterms:created xsi:type="dcterms:W3CDTF">2020-04-08T01:37:26Z</dcterms:created>
  <dcterms:modified xsi:type="dcterms:W3CDTF">2020-10-12T12:49:49Z</dcterms:modified>
</cp:coreProperties>
</file>