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oung\Downloads\Finance Meeting\"/>
    </mc:Choice>
  </mc:AlternateContent>
  <xr:revisionPtr revIDLastSave="0" documentId="8_{07DA58D2-E910-493B-B4C4-1D9A308AC790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Qtr 3 SOA BVA" sheetId="2" r:id="rId1"/>
    <sheet name="August SOA BVA " sheetId="4" r:id="rId2"/>
  </sheets>
  <calcPr calcId="191029"/>
</workbook>
</file>

<file path=xl/calcChain.xml><?xml version="1.0" encoding="utf-8"?>
<calcChain xmlns="http://schemas.openxmlformats.org/spreadsheetml/2006/main">
  <c r="K35" i="4" l="1"/>
  <c r="K38" i="4"/>
  <c r="I37" i="4"/>
  <c r="J37" i="4"/>
  <c r="I36" i="4"/>
  <c r="I39" i="4" s="1"/>
  <c r="J36" i="4"/>
  <c r="I18" i="4"/>
  <c r="I8" i="4"/>
  <c r="C18" i="4"/>
  <c r="C8" i="4"/>
  <c r="I30" i="4"/>
  <c r="J39" i="4" l="1"/>
  <c r="K36" i="4"/>
  <c r="K37" i="4"/>
  <c r="K39" i="4" l="1"/>
  <c r="K23" i="2" l="1"/>
  <c r="K21" i="2"/>
  <c r="I13" i="4" l="1"/>
  <c r="I21" i="4"/>
  <c r="E23" i="2" l="1"/>
  <c r="E21" i="2"/>
  <c r="E19" i="2"/>
  <c r="E18" i="2"/>
  <c r="E17" i="2"/>
  <c r="E16" i="2"/>
  <c r="K19" i="2"/>
  <c r="K18" i="2"/>
  <c r="K17" i="2"/>
  <c r="K16" i="2"/>
  <c r="K10" i="2"/>
  <c r="K9" i="2"/>
  <c r="K19" i="4"/>
  <c r="K17" i="4"/>
  <c r="K18" i="4"/>
  <c r="K16" i="4"/>
  <c r="K11" i="4"/>
  <c r="K10" i="4"/>
  <c r="L10" i="4" s="1"/>
  <c r="K9" i="4"/>
  <c r="L9" i="4" s="1"/>
  <c r="E19" i="4"/>
  <c r="E18" i="4"/>
  <c r="E17" i="4"/>
  <c r="E16" i="4"/>
  <c r="E11" i="4"/>
  <c r="E10" i="4"/>
  <c r="E9" i="4"/>
  <c r="K8" i="4"/>
  <c r="L8" i="4" s="1"/>
  <c r="K11" i="2"/>
  <c r="K13" i="4" l="1"/>
  <c r="L11" i="4"/>
  <c r="J21" i="4"/>
  <c r="K21" i="4" s="1"/>
  <c r="F19" i="4"/>
  <c r="L18" i="4"/>
  <c r="F18" i="4"/>
  <c r="L17" i="4"/>
  <c r="C21" i="4"/>
  <c r="D21" i="4"/>
  <c r="D13" i="4"/>
  <c r="C13" i="4"/>
  <c r="F11" i="4"/>
  <c r="F9" i="4"/>
  <c r="J13" i="4"/>
  <c r="E8" i="4"/>
  <c r="E21" i="4" l="1"/>
  <c r="D23" i="4"/>
  <c r="C23" i="4"/>
  <c r="J23" i="4"/>
  <c r="F8" i="4"/>
  <c r="E13" i="4"/>
  <c r="I23" i="4"/>
  <c r="E23" i="4" l="1"/>
  <c r="K23" i="4"/>
  <c r="L16" i="4"/>
  <c r="F16" i="4"/>
  <c r="E8" i="2" l="1"/>
  <c r="F8" i="2" s="1"/>
  <c r="J21" i="2" l="1"/>
  <c r="I21" i="2"/>
  <c r="D21" i="2"/>
  <c r="C21" i="2"/>
  <c r="F19" i="2"/>
  <c r="L18" i="2"/>
  <c r="F18" i="2"/>
  <c r="L17" i="2"/>
  <c r="L16" i="2"/>
  <c r="F16" i="2"/>
  <c r="J13" i="2"/>
  <c r="I13" i="2"/>
  <c r="D13" i="2"/>
  <c r="L11" i="2"/>
  <c r="E11" i="2"/>
  <c r="F11" i="2" s="1"/>
  <c r="L10" i="2"/>
  <c r="E10" i="2"/>
  <c r="L9" i="2"/>
  <c r="E9" i="2"/>
  <c r="F9" i="2" s="1"/>
  <c r="K8" i="2"/>
  <c r="L8" i="2" s="1"/>
  <c r="J23" i="2" l="1"/>
  <c r="I23" i="2"/>
  <c r="K13" i="2"/>
  <c r="D23" i="2"/>
  <c r="E13" i="2"/>
  <c r="C13" i="2"/>
  <c r="C23" i="2" l="1"/>
</calcChain>
</file>

<file path=xl/sharedStrings.xml><?xml version="1.0" encoding="utf-8"?>
<sst xmlns="http://schemas.openxmlformats.org/spreadsheetml/2006/main" count="113" uniqueCount="50">
  <si>
    <t>Cultural Council of Greater Jacksonville, Inc.</t>
  </si>
  <si>
    <t>Actual</t>
  </si>
  <si>
    <t>Budget</t>
  </si>
  <si>
    <t>Variance</t>
  </si>
  <si>
    <t>% of Budget</t>
  </si>
  <si>
    <t>Income</t>
  </si>
  <si>
    <t>Total Fed/State/Local Govt</t>
  </si>
  <si>
    <t>Total Programs</t>
  </si>
  <si>
    <t>Total Contributions/Donations</t>
  </si>
  <si>
    <t>Interest</t>
  </si>
  <si>
    <t>TOTAL INCOME</t>
  </si>
  <si>
    <t>Expenses</t>
  </si>
  <si>
    <t>Total Program/Fundraising</t>
  </si>
  <si>
    <t>Total Facility</t>
  </si>
  <si>
    <t>Total General &amp; Administrative</t>
  </si>
  <si>
    <t>Total Payroll</t>
  </si>
  <si>
    <t>TOTAL EXPENSES</t>
  </si>
  <si>
    <r>
      <t>NET INCOME/</t>
    </r>
    <r>
      <rPr>
        <b/>
        <sz val="11"/>
        <color indexed="10"/>
        <rFont val="Calibri"/>
        <family val="2"/>
      </rPr>
      <t>LOSS</t>
    </r>
  </si>
  <si>
    <t>YTD</t>
  </si>
  <si>
    <t>NOTES</t>
  </si>
  <si>
    <t>Fewer Individual Donations/Board Dues Received this Quarter.</t>
  </si>
  <si>
    <t>General</t>
  </si>
  <si>
    <t>Red = under/below budget</t>
  </si>
  <si>
    <t>Qtr 3</t>
  </si>
  <si>
    <t>Reduced usage of facilities</t>
  </si>
  <si>
    <t>New hire, reduction in revised budget - will right itself by year end</t>
  </si>
  <si>
    <t>For quarter ending  June 30, 2020</t>
  </si>
  <si>
    <t>1,  5 &amp; 8</t>
  </si>
  <si>
    <t>Statement of Activities Budget versus Actual</t>
  </si>
  <si>
    <t>Addition of staff member in May</t>
  </si>
  <si>
    <t xml:space="preserve">April-June for APP Grant not fully received. </t>
  </si>
  <si>
    <t>Payouts to Artists from grants.</t>
  </si>
  <si>
    <t>Received grant funding - JTA</t>
  </si>
  <si>
    <t>For month ending  August 31, 2020</t>
  </si>
  <si>
    <t>August</t>
  </si>
  <si>
    <t>COJ Covid Funds</t>
  </si>
  <si>
    <t>PPP</t>
  </si>
  <si>
    <t>COJ Budget Reallocation +/-</t>
  </si>
  <si>
    <t>Arts Awards</t>
  </si>
  <si>
    <t>Upcoming receivables</t>
  </si>
  <si>
    <t>Public Arts $18,000, Arts Awards $4,500, License Plates, $3,000</t>
  </si>
  <si>
    <t>Individual donations</t>
  </si>
  <si>
    <t>***Interest has yet to be posted due to MM and savings accounts are not online - need paper statements to post interest</t>
  </si>
  <si>
    <t>In July, City of Jacksonville was invoiced for the funds to pay the Regrants and Admin/Operating expenses. The funds were received August 14th and disbursed to the grantees.</t>
  </si>
  <si>
    <t>4 more staff in 2020</t>
  </si>
  <si>
    <t>increased contract services</t>
  </si>
  <si>
    <t xml:space="preserve">Programs </t>
  </si>
  <si>
    <t>Operations/Facilities</t>
  </si>
  <si>
    <t>Payroll</t>
  </si>
  <si>
    <t xml:space="preserve">In 2019 CCGJ, was able to provide 3 million  in program funding. 1.8 million over the funding provided in 2019. Increased staff, but decreased payroll expenses.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</si>
</sst>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9" fontId="2" fillId="0" borderId="0" xfId="2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8" fontId="2" fillId="0" borderId="0" xfId="1" applyNumberFormat="1" applyFont="1" applyAlignment="1">
      <alignment horizontal="left" vertical="center" indent="1"/>
    </xf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2" xfId="0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2" xfId="0" applyFill="1" applyBorder="1"/>
    <xf numFmtId="0" fontId="0" fillId="4" borderId="0" xfId="0" applyFill="1"/>
    <xf numFmtId="0" fontId="0" fillId="4" borderId="0" xfId="0" applyFill="1" applyAlignment="1">
      <alignment wrapText="1"/>
    </xf>
    <xf numFmtId="8" fontId="2" fillId="4" borderId="0" xfId="1" applyNumberFormat="1" applyFont="1" applyFill="1" applyAlignment="1">
      <alignment horizontal="left" vertical="center" indent="1"/>
    </xf>
    <xf numFmtId="0" fontId="0" fillId="4" borderId="2" xfId="0" applyFill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4" fontId="0" fillId="0" borderId="0" xfId="0" applyNumberFormat="1"/>
    <xf numFmtId="164" fontId="2" fillId="0" borderId="0" xfId="1" applyNumberFormat="1" applyFont="1"/>
    <xf numFmtId="164" fontId="2" fillId="0" borderId="0" xfId="1" applyNumberFormat="1" applyFont="1" applyAlignment="1">
      <alignment horizontal="left" vertical="center" indent="1"/>
    </xf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left" vertical="center" indent="1"/>
    </xf>
    <xf numFmtId="164" fontId="3" fillId="0" borderId="1" xfId="1" applyNumberFormat="1" applyFont="1" applyBorder="1"/>
    <xf numFmtId="164" fontId="2" fillId="0" borderId="0" xfId="1" applyNumberFormat="1" applyFont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4" borderId="0" xfId="0" applyNumberFormat="1" applyFill="1"/>
    <xf numFmtId="164" fontId="0" fillId="4" borderId="0" xfId="0" applyNumberFormat="1" applyFill="1" applyAlignment="1">
      <alignment wrapText="1"/>
    </xf>
    <xf numFmtId="164" fontId="2" fillId="4" borderId="0" xfId="1" applyNumberFormat="1" applyFont="1" applyFill="1" applyAlignment="1">
      <alignment horizontal="left" vertical="center" indent="1"/>
    </xf>
    <xf numFmtId="164" fontId="3" fillId="0" borderId="1" xfId="1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43" fontId="0" fillId="0" borderId="0" xfId="3" applyFont="1" applyAlignment="1">
      <alignment wrapText="1"/>
    </xf>
    <xf numFmtId="43" fontId="0" fillId="0" borderId="0" xfId="3" applyFont="1"/>
    <xf numFmtId="9" fontId="0" fillId="0" borderId="0" xfId="2" applyFont="1"/>
    <xf numFmtId="43" fontId="0" fillId="0" borderId="0" xfId="0" applyNumberFormat="1"/>
    <xf numFmtId="9" fontId="2" fillId="2" borderId="0" xfId="2" applyFont="1" applyFill="1"/>
    <xf numFmtId="0" fontId="0" fillId="0" borderId="0" xfId="0" applyAlignment="1"/>
    <xf numFmtId="164" fontId="2" fillId="0" borderId="1" xfId="1" applyNumberFormat="1" applyFont="1" applyBorder="1" applyAlignment="1">
      <alignment horizontal="left" vertical="center" indent="1"/>
    </xf>
    <xf numFmtId="0" fontId="0" fillId="0" borderId="0" xfId="0" applyAlignment="1">
      <alignment wrapText="1"/>
    </xf>
    <xf numFmtId="44" fontId="0" fillId="0" borderId="0" xfId="1" applyFont="1"/>
    <xf numFmtId="43" fontId="0" fillId="0" borderId="1" xfId="3" applyFont="1" applyBorder="1"/>
    <xf numFmtId="164" fontId="3" fillId="0" borderId="0" xfId="1" applyNumberFormat="1" applyFont="1" applyBorder="1"/>
    <xf numFmtId="164" fontId="3" fillId="0" borderId="0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horizontal="left" vertical="center" indent="1"/>
    </xf>
    <xf numFmtId="43" fontId="0" fillId="0" borderId="0" xfId="3" applyFont="1" applyAlignment="1">
      <alignment horizontal="center" vertical="top" wrapText="1"/>
    </xf>
    <xf numFmtId="43" fontId="0" fillId="0" borderId="0" xfId="0" applyNumberFormat="1" applyAlignment="1">
      <alignment wrapText="1"/>
    </xf>
    <xf numFmtId="43" fontId="8" fillId="0" borderId="0" xfId="3" applyFont="1"/>
    <xf numFmtId="43" fontId="8" fillId="0" borderId="0" xfId="3" applyFont="1" applyAlignment="1">
      <alignment wrapText="1"/>
    </xf>
    <xf numFmtId="43" fontId="8" fillId="0" borderId="0" xfId="0" applyNumberFormat="1" applyFont="1"/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25154-9B37-463D-867C-58DE965B390C}">
  <sheetPr>
    <pageSetUpPr fitToPage="1"/>
  </sheetPr>
  <dimension ref="A1:L35"/>
  <sheetViews>
    <sheetView workbookViewId="0">
      <selection sqref="A1:L34"/>
    </sheetView>
  </sheetViews>
  <sheetFormatPr defaultColWidth="8.85546875" defaultRowHeight="15" x14ac:dyDescent="0.25"/>
  <cols>
    <col min="1" max="1" width="14.85546875" style="5" customWidth="1"/>
    <col min="2" max="2" width="29.42578125" style="6" customWidth="1"/>
    <col min="3" max="3" width="16.28515625" style="5" customWidth="1"/>
    <col min="4" max="4" width="19.28515625" style="5" customWidth="1"/>
    <col min="5" max="5" width="18.5703125" style="5" bestFit="1" customWidth="1"/>
    <col min="6" max="6" width="8.85546875" style="5"/>
    <col min="7" max="7" width="9.85546875" style="7" customWidth="1"/>
    <col min="8" max="8" width="26.5703125" style="6" customWidth="1"/>
    <col min="9" max="9" width="16" style="5" customWidth="1"/>
    <col min="10" max="10" width="17.28515625" style="6" customWidth="1"/>
    <col min="11" max="11" width="19.85546875" style="5" customWidth="1"/>
    <col min="12" max="12" width="8.85546875" style="5"/>
    <col min="13" max="13" width="11.7109375" style="5" customWidth="1"/>
    <col min="14" max="16384" width="8.85546875" style="5"/>
  </cols>
  <sheetData>
    <row r="1" spans="1:12" x14ac:dyDescent="0.25">
      <c r="A1" s="5" t="s">
        <v>0</v>
      </c>
    </row>
    <row r="2" spans="1:12" x14ac:dyDescent="0.25">
      <c r="A2" s="5" t="s">
        <v>28</v>
      </c>
    </row>
    <row r="3" spans="1:12" x14ac:dyDescent="0.25">
      <c r="A3" s="5" t="s">
        <v>26</v>
      </c>
      <c r="H3" s="47"/>
    </row>
    <row r="4" spans="1:12" x14ac:dyDescent="0.25">
      <c r="H4" s="47"/>
    </row>
    <row r="5" spans="1:12" x14ac:dyDescent="0.25">
      <c r="C5" s="65" t="s">
        <v>23</v>
      </c>
      <c r="D5" s="66"/>
      <c r="E5" s="66"/>
      <c r="F5" s="67"/>
      <c r="I5" s="65" t="s">
        <v>18</v>
      </c>
      <c r="J5" s="68"/>
      <c r="K5" s="68"/>
      <c r="L5" s="69"/>
    </row>
    <row r="6" spans="1:12" ht="30" x14ac:dyDescent="0.25">
      <c r="A6" s="26" t="s">
        <v>19</v>
      </c>
      <c r="C6" s="5" t="s">
        <v>1</v>
      </c>
      <c r="D6" s="5" t="s">
        <v>2</v>
      </c>
      <c r="E6" s="5" t="s">
        <v>3</v>
      </c>
      <c r="F6" s="3" t="s">
        <v>4</v>
      </c>
      <c r="G6" s="25" t="s">
        <v>19</v>
      </c>
      <c r="I6" s="5" t="s">
        <v>1</v>
      </c>
      <c r="J6" s="6" t="s">
        <v>2</v>
      </c>
      <c r="K6" s="5" t="s">
        <v>3</v>
      </c>
      <c r="L6" s="3" t="s">
        <v>4</v>
      </c>
    </row>
    <row r="7" spans="1:12" s="12" customFormat="1" x14ac:dyDescent="0.25">
      <c r="A7" s="12" t="s">
        <v>5</v>
      </c>
      <c r="B7" s="13"/>
      <c r="G7" s="14" t="s">
        <v>5</v>
      </c>
      <c r="H7" s="13"/>
      <c r="J7" s="13"/>
    </row>
    <row r="8" spans="1:12" x14ac:dyDescent="0.25">
      <c r="A8" s="19">
        <v>1</v>
      </c>
      <c r="B8" s="20" t="s">
        <v>6</v>
      </c>
      <c r="C8" s="31">
        <v>762811.66</v>
      </c>
      <c r="D8" s="31">
        <v>770554.49</v>
      </c>
      <c r="E8" s="32">
        <f>ROUND((C8-D8),5)</f>
        <v>-7742.83</v>
      </c>
      <c r="F8" s="1">
        <f>E8/D8</f>
        <v>-1.0048387363235012E-2</v>
      </c>
      <c r="G8" s="23">
        <v>5</v>
      </c>
      <c r="H8" s="6" t="s">
        <v>6</v>
      </c>
      <c r="I8" s="31">
        <v>2326104.64</v>
      </c>
      <c r="J8" s="36">
        <v>2311663.4900000002</v>
      </c>
      <c r="K8" s="32">
        <f>ROUND((I8-J8),5)</f>
        <v>14441.15</v>
      </c>
      <c r="L8" s="1">
        <f>K8/J8</f>
        <v>6.2470814037037881E-3</v>
      </c>
    </row>
    <row r="9" spans="1:12" x14ac:dyDescent="0.25">
      <c r="A9" s="19">
        <v>2</v>
      </c>
      <c r="B9" s="20" t="s">
        <v>7</v>
      </c>
      <c r="C9" s="31">
        <v>33127</v>
      </c>
      <c r="D9" s="31">
        <v>28755.75</v>
      </c>
      <c r="E9" s="32">
        <f>ROUND((C9-D9),5)</f>
        <v>4371.25</v>
      </c>
      <c r="F9" s="1">
        <f t="shared" ref="F9:F11" si="0">E9/D9</f>
        <v>0.15201307564574043</v>
      </c>
      <c r="H9" s="6" t="s">
        <v>7</v>
      </c>
      <c r="I9" s="31">
        <v>149247</v>
      </c>
      <c r="J9" s="36">
        <v>86267.25</v>
      </c>
      <c r="K9" s="32">
        <f>ROUND((I9-J9),5)</f>
        <v>62979.75</v>
      </c>
      <c r="L9" s="1">
        <f t="shared" ref="L9:L11" si="1">K9/J9</f>
        <v>0.73005398920215958</v>
      </c>
    </row>
    <row r="10" spans="1:12" ht="30" x14ac:dyDescent="0.25">
      <c r="A10" s="19">
        <v>3</v>
      </c>
      <c r="B10" s="20" t="s">
        <v>8</v>
      </c>
      <c r="C10" s="31">
        <v>9385.73</v>
      </c>
      <c r="D10" s="31">
        <v>32499.99</v>
      </c>
      <c r="E10" s="32">
        <f>ROUND((C10-D10),5)</f>
        <v>-23114.26</v>
      </c>
      <c r="F10" s="1">
        <v>0.43</v>
      </c>
      <c r="H10" s="6" t="s">
        <v>8</v>
      </c>
      <c r="I10" s="31">
        <v>78245.440000000002</v>
      </c>
      <c r="J10" s="36">
        <v>97500.01</v>
      </c>
      <c r="K10" s="32">
        <f>ROUND((I10-J10),5)</f>
        <v>-19254.57</v>
      </c>
      <c r="L10" s="1">
        <f t="shared" si="1"/>
        <v>-0.19748274897612833</v>
      </c>
    </row>
    <row r="11" spans="1:12" x14ac:dyDescent="0.25">
      <c r="B11" s="20" t="s">
        <v>9</v>
      </c>
      <c r="C11" s="31">
        <v>651.1</v>
      </c>
      <c r="D11" s="31">
        <v>251.76</v>
      </c>
      <c r="E11" s="32">
        <f>ROUND((C11-D11),5)</f>
        <v>399.34</v>
      </c>
      <c r="F11" s="1">
        <f t="shared" si="0"/>
        <v>1.5861931998728949</v>
      </c>
      <c r="H11" s="6" t="s">
        <v>9</v>
      </c>
      <c r="I11" s="31">
        <v>3328.69</v>
      </c>
      <c r="J11" s="36">
        <v>755.24</v>
      </c>
      <c r="K11" s="32">
        <f>ROUND((I11-J11),5)</f>
        <v>2573.4499999999998</v>
      </c>
      <c r="L11" s="1">
        <f t="shared" si="1"/>
        <v>3.4074598803029499</v>
      </c>
    </row>
    <row r="12" spans="1:12" x14ac:dyDescent="0.25">
      <c r="C12" s="31"/>
      <c r="D12" s="31"/>
      <c r="E12" s="32"/>
      <c r="F12" s="1"/>
      <c r="I12" s="31"/>
      <c r="J12" s="36"/>
      <c r="K12" s="32"/>
    </row>
    <row r="13" spans="1:12" s="9" customFormat="1" ht="15.75" thickBot="1" x14ac:dyDescent="0.3">
      <c r="A13" s="9" t="s">
        <v>10</v>
      </c>
      <c r="B13" s="10"/>
      <c r="C13" s="33">
        <f>SUM(C8:C12)</f>
        <v>805975.49</v>
      </c>
      <c r="D13" s="33">
        <f>SUM(D8:D12)</f>
        <v>832061.99</v>
      </c>
      <c r="E13" s="34">
        <f>SUM(E8:E12)</f>
        <v>-26086.499999999996</v>
      </c>
      <c r="F13" s="51"/>
      <c r="G13" s="11" t="s">
        <v>10</v>
      </c>
      <c r="H13" s="10"/>
      <c r="I13" s="33">
        <f>SUM(I8:I12)</f>
        <v>2556925.77</v>
      </c>
      <c r="J13" s="37">
        <f>SUM(J8:J12)</f>
        <v>2496185.9900000002</v>
      </c>
      <c r="K13" s="34">
        <f>SUM(K8:K12)</f>
        <v>60739.779999999992</v>
      </c>
    </row>
    <row r="14" spans="1:12" ht="15.75" thickTop="1" x14ac:dyDescent="0.25">
      <c r="C14" s="30"/>
      <c r="D14" s="30"/>
      <c r="E14" s="4"/>
      <c r="I14" s="38"/>
      <c r="J14" s="39"/>
      <c r="K14" s="32"/>
    </row>
    <row r="15" spans="1:12" s="15" customFormat="1" x14ac:dyDescent="0.25">
      <c r="A15" s="15" t="s">
        <v>11</v>
      </c>
      <c r="B15" s="16"/>
      <c r="E15" s="17"/>
      <c r="G15" s="18" t="s">
        <v>11</v>
      </c>
      <c r="H15" s="16"/>
      <c r="I15" s="40"/>
      <c r="J15" s="41"/>
      <c r="K15" s="42"/>
    </row>
    <row r="16" spans="1:12" x14ac:dyDescent="0.25">
      <c r="A16" s="19">
        <v>4</v>
      </c>
      <c r="B16" s="20" t="s">
        <v>12</v>
      </c>
      <c r="C16" s="31">
        <v>799313.74</v>
      </c>
      <c r="D16" s="31">
        <v>684192.45</v>
      </c>
      <c r="E16" s="32">
        <f>ROUND((C16-D16),5)</f>
        <v>115121.29</v>
      </c>
      <c r="F16" s="1">
        <f>E16/D16</f>
        <v>0.16825863834071833</v>
      </c>
      <c r="G16" s="46">
        <v>8</v>
      </c>
      <c r="H16" s="20" t="s">
        <v>12</v>
      </c>
      <c r="I16" s="31">
        <v>2149314.5</v>
      </c>
      <c r="J16" s="36">
        <v>2053577.53</v>
      </c>
      <c r="K16" s="32">
        <f>ROUND((I16-J16),5)</f>
        <v>95736.97</v>
      </c>
      <c r="L16" s="1">
        <f>K16/J16</f>
        <v>4.661960340012096E-2</v>
      </c>
    </row>
    <row r="17" spans="1:12" x14ac:dyDescent="0.25">
      <c r="A17" s="45">
        <v>6</v>
      </c>
      <c r="B17" s="20" t="s">
        <v>13</v>
      </c>
      <c r="C17" s="31">
        <v>7070.28</v>
      </c>
      <c r="D17" s="31">
        <v>7562.28</v>
      </c>
      <c r="E17" s="32">
        <f>ROUND((C17-D17),5)</f>
        <v>-492</v>
      </c>
      <c r="F17" s="1">
        <v>0.36</v>
      </c>
      <c r="G17" s="23"/>
      <c r="H17" s="6" t="s">
        <v>13</v>
      </c>
      <c r="I17" s="31">
        <v>26338.38</v>
      </c>
      <c r="J17" s="36">
        <v>22686.720000000001</v>
      </c>
      <c r="K17" s="32">
        <f>ROUND((I17-J17),5)</f>
        <v>3651.66</v>
      </c>
      <c r="L17" s="1">
        <f t="shared" ref="L17:L18" si="2">K17/J17</f>
        <v>0.16096024458361541</v>
      </c>
    </row>
    <row r="18" spans="1:12" ht="14.45" customHeight="1" x14ac:dyDescent="0.25">
      <c r="A18" s="45"/>
      <c r="B18" s="20" t="s">
        <v>14</v>
      </c>
      <c r="C18" s="31">
        <v>31204.01</v>
      </c>
      <c r="D18" s="31">
        <v>30254.94</v>
      </c>
      <c r="E18" s="32">
        <f>ROUND((C18-D18),5)</f>
        <v>949.07</v>
      </c>
      <c r="F18" s="1">
        <f t="shared" ref="F18:F19" si="3">E18/D18</f>
        <v>3.1369092121815483E-2</v>
      </c>
      <c r="G18" s="23"/>
      <c r="H18" s="6" t="s">
        <v>14</v>
      </c>
      <c r="I18" s="31">
        <v>104570.07</v>
      </c>
      <c r="J18" s="36">
        <v>90765.02</v>
      </c>
      <c r="K18" s="32">
        <f>ROUND((I18-J18),5)</f>
        <v>13805.05</v>
      </c>
      <c r="L18" s="1">
        <f t="shared" si="2"/>
        <v>0.15209658963331907</v>
      </c>
    </row>
    <row r="19" spans="1:12" x14ac:dyDescent="0.25">
      <c r="A19" s="45">
        <v>7</v>
      </c>
      <c r="B19" s="20" t="s">
        <v>15</v>
      </c>
      <c r="C19" s="31">
        <v>117253.86</v>
      </c>
      <c r="D19" s="31">
        <v>98375.25</v>
      </c>
      <c r="E19" s="32">
        <f>ROUND((C19-D19),5)</f>
        <v>18878.61</v>
      </c>
      <c r="F19" s="1">
        <f t="shared" si="3"/>
        <v>0.19190406123491427</v>
      </c>
      <c r="G19" s="23">
        <v>9</v>
      </c>
      <c r="H19" s="6" t="s">
        <v>15</v>
      </c>
      <c r="I19" s="31">
        <v>345058.39</v>
      </c>
      <c r="J19" s="36">
        <v>340827.75</v>
      </c>
      <c r="K19" s="32">
        <f>ROUND((I19-J19),5)</f>
        <v>4230.6400000000003</v>
      </c>
      <c r="L19" s="1">
        <v>0.02</v>
      </c>
    </row>
    <row r="20" spans="1:12" x14ac:dyDescent="0.25">
      <c r="C20" s="31"/>
      <c r="D20" s="31"/>
      <c r="E20" s="32"/>
      <c r="I20" s="31"/>
      <c r="J20" s="36"/>
      <c r="K20" s="32"/>
    </row>
    <row r="21" spans="1:12" s="9" customFormat="1" ht="15.75" thickBot="1" x14ac:dyDescent="0.3">
      <c r="A21" s="9" t="s">
        <v>16</v>
      </c>
      <c r="B21" s="10"/>
      <c r="C21" s="33">
        <f>SUM(C16:C20)</f>
        <v>954841.89</v>
      </c>
      <c r="D21" s="33">
        <f>SUM(D16:D20)</f>
        <v>820384.91999999993</v>
      </c>
      <c r="E21" s="53">
        <f>ROUND((C21-D21),5)</f>
        <v>134456.97</v>
      </c>
      <c r="G21" s="11" t="s">
        <v>16</v>
      </c>
      <c r="H21" s="10"/>
      <c r="I21" s="33">
        <f>SUM(I16:I20)</f>
        <v>2625281.34</v>
      </c>
      <c r="J21" s="37">
        <f>SUM(J16:J20)</f>
        <v>2507857.02</v>
      </c>
      <c r="K21" s="34">
        <f>ROUND((I21-J21),5)</f>
        <v>117424.32000000001</v>
      </c>
    </row>
    <row r="22" spans="1:12" ht="15.75" thickTop="1" x14ac:dyDescent="0.25">
      <c r="C22" s="31"/>
      <c r="D22" s="31"/>
      <c r="E22" s="32"/>
      <c r="I22" s="31"/>
      <c r="J22" s="36"/>
      <c r="K22" s="32"/>
    </row>
    <row r="23" spans="1:12" ht="15.75" thickBot="1" x14ac:dyDescent="0.3">
      <c r="A23" s="2" t="s">
        <v>17</v>
      </c>
      <c r="C23" s="35">
        <f>C13-C21</f>
        <v>-148866.40000000002</v>
      </c>
      <c r="D23" s="35">
        <f>D13-D21</f>
        <v>11677.070000000065</v>
      </c>
      <c r="E23" s="53">
        <f>ROUND((C23-D23),5)</f>
        <v>-160543.47</v>
      </c>
      <c r="G23" s="8" t="s">
        <v>17</v>
      </c>
      <c r="I23" s="35">
        <f>I13-I21</f>
        <v>-68355.569999999832</v>
      </c>
      <c r="J23" s="43">
        <f>J13-J21</f>
        <v>-11671.029999999795</v>
      </c>
      <c r="K23" s="53">
        <f>ROUND((I23-J23),5)</f>
        <v>-56684.54</v>
      </c>
    </row>
    <row r="24" spans="1:12" ht="15.75" thickTop="1" x14ac:dyDescent="0.25">
      <c r="I24" s="22"/>
      <c r="J24" s="22"/>
    </row>
    <row r="25" spans="1:12" x14ac:dyDescent="0.25">
      <c r="D25" s="30"/>
      <c r="E25" s="48"/>
      <c r="F25" s="49"/>
    </row>
    <row r="26" spans="1:12" ht="15.75" x14ac:dyDescent="0.25">
      <c r="A26" s="24" t="s">
        <v>19</v>
      </c>
      <c r="B26" s="27"/>
      <c r="I26" s="30"/>
    </row>
    <row r="27" spans="1:12" ht="15.75" x14ac:dyDescent="0.25">
      <c r="A27" s="24" t="s">
        <v>21</v>
      </c>
      <c r="B27" s="27" t="s">
        <v>22</v>
      </c>
      <c r="I27" s="48"/>
    </row>
    <row r="28" spans="1:12" ht="31.5" x14ac:dyDescent="0.25">
      <c r="A28" s="28" t="s">
        <v>27</v>
      </c>
      <c r="B28" s="29" t="s">
        <v>30</v>
      </c>
      <c r="I28" s="48"/>
    </row>
    <row r="29" spans="1:12" ht="15.75" x14ac:dyDescent="0.25">
      <c r="A29" s="28">
        <v>2</v>
      </c>
      <c r="B29" s="29" t="s">
        <v>32</v>
      </c>
      <c r="I29" s="48"/>
    </row>
    <row r="30" spans="1:12" ht="47.25" x14ac:dyDescent="0.25">
      <c r="A30" s="28">
        <v>3</v>
      </c>
      <c r="B30" s="29" t="s">
        <v>20</v>
      </c>
      <c r="I30" s="48"/>
    </row>
    <row r="31" spans="1:12" ht="31.5" x14ac:dyDescent="0.25">
      <c r="A31" s="28">
        <v>4</v>
      </c>
      <c r="B31" s="29" t="s">
        <v>31</v>
      </c>
      <c r="I31" s="50"/>
    </row>
    <row r="32" spans="1:12" ht="15.75" x14ac:dyDescent="0.25">
      <c r="A32" s="28">
        <v>6</v>
      </c>
      <c r="B32" s="29" t="s">
        <v>24</v>
      </c>
    </row>
    <row r="33" spans="1:2" ht="31.5" x14ac:dyDescent="0.25">
      <c r="A33" s="28">
        <v>7</v>
      </c>
      <c r="B33" s="29" t="s">
        <v>29</v>
      </c>
    </row>
    <row r="34" spans="1:2" ht="47.25" x14ac:dyDescent="0.25">
      <c r="A34" s="28">
        <v>9</v>
      </c>
      <c r="B34" s="29" t="s">
        <v>25</v>
      </c>
    </row>
    <row r="35" spans="1:2" x14ac:dyDescent="0.25">
      <c r="A35" s="44"/>
      <c r="B35" s="21"/>
    </row>
  </sheetData>
  <mergeCells count="2">
    <mergeCell ref="C5:F5"/>
    <mergeCell ref="I5:L5"/>
  </mergeCells>
  <conditionalFormatting sqref="E8:E23">
    <cfRule type="iconSet" priority="2">
      <iconSet iconSet="3Arrows">
        <cfvo type="percent" val="0"/>
        <cfvo type="num" val="0"/>
        <cfvo type="num" val="1"/>
      </iconSet>
    </cfRule>
  </conditionalFormatting>
  <conditionalFormatting sqref="K8:K23">
    <cfRule type="iconSet" priority="1">
      <iconSet iconSet="3Arrows">
        <cfvo type="percent" val="0"/>
        <cfvo type="num" val="0"/>
        <cfvo type="num" val="1"/>
      </iconSet>
    </cfRule>
  </conditionalFormatting>
  <pageMargins left="0.25" right="0.25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D9335-D731-4BD5-ACEC-34FC203E3A3D}">
  <sheetPr>
    <pageSetUpPr fitToPage="1"/>
  </sheetPr>
  <dimension ref="A1:L41"/>
  <sheetViews>
    <sheetView tabSelected="1" topLeftCell="A13" workbookViewId="0">
      <selection activeCell="H24" sqref="H24"/>
    </sheetView>
  </sheetViews>
  <sheetFormatPr defaultColWidth="8.85546875" defaultRowHeight="15" x14ac:dyDescent="0.25"/>
  <cols>
    <col min="1" max="1" width="14.85546875" style="5" customWidth="1"/>
    <col min="2" max="2" width="29.42578125" style="6" customWidth="1"/>
    <col min="3" max="3" width="16.28515625" style="5" customWidth="1"/>
    <col min="4" max="4" width="19.28515625" style="5" customWidth="1"/>
    <col min="5" max="5" width="18.5703125" style="5" bestFit="1" customWidth="1"/>
    <col min="6" max="6" width="8.85546875" style="5"/>
    <col min="7" max="7" width="9.85546875" style="7" customWidth="1"/>
    <col min="8" max="8" width="26.5703125" style="6" customWidth="1"/>
    <col min="9" max="9" width="16" style="5" customWidth="1"/>
    <col min="10" max="10" width="17.28515625" style="6" customWidth="1"/>
    <col min="11" max="11" width="19.85546875" style="5" customWidth="1"/>
    <col min="12" max="12" width="8.85546875" style="5"/>
    <col min="13" max="13" width="11.7109375" style="5" customWidth="1"/>
    <col min="14" max="16384" width="8.85546875" style="5"/>
  </cols>
  <sheetData>
    <row r="1" spans="1:12" x14ac:dyDescent="0.25">
      <c r="A1" s="5" t="s">
        <v>0</v>
      </c>
    </row>
    <row r="2" spans="1:12" x14ac:dyDescent="0.25">
      <c r="A2" s="5" t="s">
        <v>28</v>
      </c>
    </row>
    <row r="3" spans="1:12" x14ac:dyDescent="0.25">
      <c r="A3" s="5" t="s">
        <v>33</v>
      </c>
      <c r="H3" s="47"/>
    </row>
    <row r="4" spans="1:12" x14ac:dyDescent="0.25">
      <c r="H4" s="47"/>
    </row>
    <row r="5" spans="1:12" x14ac:dyDescent="0.25">
      <c r="C5" s="65" t="s">
        <v>34</v>
      </c>
      <c r="D5" s="66"/>
      <c r="E5" s="66"/>
      <c r="F5" s="67"/>
      <c r="I5" s="65" t="s">
        <v>18</v>
      </c>
      <c r="J5" s="68"/>
      <c r="K5" s="68"/>
      <c r="L5" s="69"/>
    </row>
    <row r="6" spans="1:12" ht="30" x14ac:dyDescent="0.25">
      <c r="A6" s="26" t="s">
        <v>19</v>
      </c>
      <c r="C6" s="5" t="s">
        <v>1</v>
      </c>
      <c r="D6" s="5" t="s">
        <v>2</v>
      </c>
      <c r="E6" s="5" t="s">
        <v>3</v>
      </c>
      <c r="F6" s="3" t="s">
        <v>4</v>
      </c>
      <c r="G6" s="25" t="s">
        <v>19</v>
      </c>
      <c r="I6" s="5" t="s">
        <v>1</v>
      </c>
      <c r="J6" s="6" t="s">
        <v>2</v>
      </c>
      <c r="K6" s="5" t="s">
        <v>3</v>
      </c>
      <c r="L6" s="3" t="s">
        <v>4</v>
      </c>
    </row>
    <row r="7" spans="1:12" s="12" customFormat="1" x14ac:dyDescent="0.25">
      <c r="A7" s="12" t="s">
        <v>5</v>
      </c>
      <c r="B7" s="13"/>
      <c r="G7" s="14" t="s">
        <v>5</v>
      </c>
      <c r="H7" s="13"/>
      <c r="J7" s="13"/>
    </row>
    <row r="8" spans="1:12" x14ac:dyDescent="0.25">
      <c r="A8" s="19">
        <v>1</v>
      </c>
      <c r="B8" s="20" t="s">
        <v>6</v>
      </c>
      <c r="C8" s="31">
        <f>81000+875.01</f>
        <v>81875.009999999995</v>
      </c>
      <c r="D8" s="31">
        <v>256851.49</v>
      </c>
      <c r="E8" s="32">
        <f>ROUND((C8-D8),5)</f>
        <v>-174976.48</v>
      </c>
      <c r="F8" s="1">
        <f>E8/D8</f>
        <v>-0.68123599360860243</v>
      </c>
      <c r="G8" s="23"/>
      <c r="H8" s="6" t="s">
        <v>6</v>
      </c>
      <c r="I8" s="31">
        <f>3159919.38+875.01</f>
        <v>3160794.3899999997</v>
      </c>
      <c r="J8" s="36">
        <v>2825366.47</v>
      </c>
      <c r="K8" s="32">
        <f>ROUND((I8-J8),5)</f>
        <v>335427.92</v>
      </c>
      <c r="L8" s="1">
        <f>K8/J8</f>
        <v>0.11872014606303442</v>
      </c>
    </row>
    <row r="9" spans="1:12" x14ac:dyDescent="0.25">
      <c r="A9" s="19">
        <v>2</v>
      </c>
      <c r="B9" s="20" t="s">
        <v>7</v>
      </c>
      <c r="C9" s="31">
        <v>25838</v>
      </c>
      <c r="D9" s="31">
        <v>9585.25</v>
      </c>
      <c r="E9" s="32">
        <f>ROUND((C9-D9),5)</f>
        <v>16252.75</v>
      </c>
      <c r="F9" s="1">
        <f t="shared" ref="F9:F11" si="0">E9/D9</f>
        <v>1.695600010432696</v>
      </c>
      <c r="H9" s="52" t="s">
        <v>7</v>
      </c>
      <c r="I9" s="31">
        <v>207812.24</v>
      </c>
      <c r="J9" s="36">
        <v>105437.75</v>
      </c>
      <c r="K9" s="32">
        <f>ROUND((I9-J9),5)</f>
        <v>102374.49</v>
      </c>
      <c r="L9" s="1">
        <f t="shared" ref="L9:L11" si="1">K9/J9</f>
        <v>0.97094721767109038</v>
      </c>
    </row>
    <row r="10" spans="1:12" x14ac:dyDescent="0.25">
      <c r="A10" s="19">
        <v>3</v>
      </c>
      <c r="B10" s="20" t="s">
        <v>8</v>
      </c>
      <c r="C10" s="31">
        <v>6338.89</v>
      </c>
      <c r="D10" s="31">
        <v>10833.33</v>
      </c>
      <c r="E10" s="32">
        <f>ROUND((C10-D10),5)</f>
        <v>-4494.4399999999996</v>
      </c>
      <c r="F10" s="1">
        <v>0.43</v>
      </c>
      <c r="H10" s="19" t="s">
        <v>8</v>
      </c>
      <c r="I10" s="31">
        <v>93672.08</v>
      </c>
      <c r="J10" s="36">
        <v>119166.67</v>
      </c>
      <c r="K10" s="32">
        <f>ROUND((I10-J10),5)</f>
        <v>-25494.59</v>
      </c>
      <c r="L10" s="1">
        <f t="shared" si="1"/>
        <v>-0.21394060940026269</v>
      </c>
    </row>
    <row r="11" spans="1:12" x14ac:dyDescent="0.25">
      <c r="A11" s="19">
        <v>4</v>
      </c>
      <c r="B11" s="20" t="s">
        <v>9</v>
      </c>
      <c r="C11" s="31">
        <v>0</v>
      </c>
      <c r="D11" s="31">
        <v>83.92</v>
      </c>
      <c r="E11" s="32">
        <f>ROUND((C11-D11),5)</f>
        <v>-83.92</v>
      </c>
      <c r="F11" s="1">
        <f t="shared" si="0"/>
        <v>-1</v>
      </c>
      <c r="H11" s="6" t="s">
        <v>9</v>
      </c>
      <c r="I11" s="31">
        <v>3524.96</v>
      </c>
      <c r="J11" s="36">
        <v>923.08</v>
      </c>
      <c r="K11" s="32">
        <f>ROUND((I11-J11),5)</f>
        <v>2601.88</v>
      </c>
      <c r="L11" s="1">
        <f t="shared" si="1"/>
        <v>2.8186939376868745</v>
      </c>
    </row>
    <row r="12" spans="1:12" x14ac:dyDescent="0.25">
      <c r="C12" s="31"/>
      <c r="D12" s="31"/>
      <c r="E12" s="32"/>
      <c r="F12" s="1"/>
      <c r="I12" s="31"/>
      <c r="J12" s="36"/>
      <c r="K12" s="32"/>
    </row>
    <row r="13" spans="1:12" s="9" customFormat="1" ht="15.75" thickBot="1" x14ac:dyDescent="0.3">
      <c r="A13" s="9" t="s">
        <v>10</v>
      </c>
      <c r="B13" s="10"/>
      <c r="C13" s="33">
        <f>SUM(C8:C12)</f>
        <v>114051.9</v>
      </c>
      <c r="D13" s="33">
        <f>SUM(D8:D12)</f>
        <v>277353.99</v>
      </c>
      <c r="E13" s="34">
        <f>SUM(E8:E12)</f>
        <v>-163302.09000000003</v>
      </c>
      <c r="F13" s="51"/>
      <c r="G13" s="11" t="s">
        <v>10</v>
      </c>
      <c r="H13" s="10"/>
      <c r="I13" s="33">
        <f>SUM(I8:I12)</f>
        <v>3465803.67</v>
      </c>
      <c r="J13" s="37">
        <f>SUM(J8:J12)</f>
        <v>3050893.97</v>
      </c>
      <c r="K13" s="34">
        <f>SUM(K8:K12)</f>
        <v>414909.69999999995</v>
      </c>
    </row>
    <row r="14" spans="1:12" ht="15.75" thickTop="1" x14ac:dyDescent="0.25">
      <c r="C14" s="30"/>
      <c r="D14" s="30"/>
      <c r="E14" s="4"/>
      <c r="I14" s="38"/>
      <c r="J14" s="39"/>
      <c r="K14" s="32"/>
    </row>
    <row r="15" spans="1:12" s="15" customFormat="1" x14ac:dyDescent="0.25">
      <c r="A15" s="15" t="s">
        <v>11</v>
      </c>
      <c r="B15" s="16"/>
      <c r="E15" s="17"/>
      <c r="G15" s="18" t="s">
        <v>11</v>
      </c>
      <c r="H15" s="16"/>
      <c r="I15" s="40"/>
      <c r="J15" s="41"/>
      <c r="K15" s="42"/>
    </row>
    <row r="16" spans="1:12" x14ac:dyDescent="0.25">
      <c r="A16" s="19">
        <v>5</v>
      </c>
      <c r="B16" s="20" t="s">
        <v>12</v>
      </c>
      <c r="C16" s="31">
        <v>655414.6</v>
      </c>
      <c r="D16" s="31">
        <v>227889.16</v>
      </c>
      <c r="E16" s="32">
        <f>ROUND((C16-D16),5)</f>
        <v>427525.44</v>
      </c>
      <c r="F16" s="1">
        <f>E16/D16</f>
        <v>1.8760235897135256</v>
      </c>
      <c r="G16" s="46"/>
      <c r="H16" s="20" t="s">
        <v>12</v>
      </c>
      <c r="I16" s="31">
        <v>2983201.66</v>
      </c>
      <c r="J16" s="36">
        <v>2507780.84</v>
      </c>
      <c r="K16" s="32">
        <f>ROUND((I16-J16),5)</f>
        <v>475420.82</v>
      </c>
      <c r="L16" s="1">
        <f>K16/J16</f>
        <v>0.18957829664254075</v>
      </c>
    </row>
    <row r="17" spans="1:12" x14ac:dyDescent="0.25">
      <c r="A17" s="45"/>
      <c r="B17" s="20" t="s">
        <v>13</v>
      </c>
      <c r="C17" s="31">
        <v>2362.46</v>
      </c>
      <c r="D17" s="31">
        <v>2520.7600000000002</v>
      </c>
      <c r="E17" s="32">
        <f>ROUND((C17-D17),5)</f>
        <v>-158.30000000000001</v>
      </c>
      <c r="F17" s="1">
        <v>0.36</v>
      </c>
      <c r="G17" s="23"/>
      <c r="H17" s="6" t="s">
        <v>13</v>
      </c>
      <c r="I17" s="31">
        <v>43322.8</v>
      </c>
      <c r="J17" s="36">
        <v>27728.240000000002</v>
      </c>
      <c r="K17" s="32">
        <f>ROUND((I17-J17),5)</f>
        <v>15594.56</v>
      </c>
      <c r="L17" s="1">
        <f t="shared" ref="L17:L18" si="2">K17/J17</f>
        <v>0.56240713438718071</v>
      </c>
    </row>
    <row r="18" spans="1:12" x14ac:dyDescent="0.25">
      <c r="A18" s="45"/>
      <c r="B18" s="20" t="s">
        <v>14</v>
      </c>
      <c r="C18" s="31">
        <f>1180.01+1039.54+1543.17</f>
        <v>3762.7200000000003</v>
      </c>
      <c r="D18" s="31">
        <v>10260</v>
      </c>
      <c r="E18" s="32">
        <f>ROUND((C18-D18),5)</f>
        <v>-6497.28</v>
      </c>
      <c r="F18" s="1">
        <f t="shared" ref="F18:F19" si="3">E18/D18</f>
        <v>-0.63326315789473686</v>
      </c>
      <c r="G18" s="23"/>
      <c r="H18" s="52" t="s">
        <v>14</v>
      </c>
      <c r="I18" s="31">
        <f>3575929.54-428893.01-2983201.66-43323</f>
        <v>120511.87000000011</v>
      </c>
      <c r="J18" s="36">
        <v>112859.98</v>
      </c>
      <c r="K18" s="32">
        <f>ROUND((I18-J18),5)</f>
        <v>7651.89</v>
      </c>
      <c r="L18" s="1">
        <f t="shared" si="2"/>
        <v>6.7799852525226398E-2</v>
      </c>
    </row>
    <row r="19" spans="1:12" x14ac:dyDescent="0.25">
      <c r="A19" s="45"/>
      <c r="B19" s="20" t="s">
        <v>15</v>
      </c>
      <c r="C19" s="31">
        <v>41443.67</v>
      </c>
      <c r="D19" s="31">
        <v>32793.75</v>
      </c>
      <c r="E19" s="32">
        <f>ROUND((C19-D19),5)</f>
        <v>8649.92</v>
      </c>
      <c r="F19" s="1">
        <f t="shared" si="3"/>
        <v>0.2637673337145035</v>
      </c>
      <c r="G19" s="23"/>
      <c r="H19" s="6" t="s">
        <v>15</v>
      </c>
      <c r="I19" s="31">
        <v>428893.01</v>
      </c>
      <c r="J19" s="36">
        <v>406415.25</v>
      </c>
      <c r="K19" s="32">
        <f>ROUND((I19-J19),5)</f>
        <v>22477.759999999998</v>
      </c>
      <c r="L19" s="1">
        <v>0.02</v>
      </c>
    </row>
    <row r="20" spans="1:12" x14ac:dyDescent="0.25">
      <c r="C20" s="31"/>
      <c r="D20" s="31"/>
      <c r="E20" s="32"/>
      <c r="I20" s="31"/>
      <c r="J20" s="36"/>
      <c r="K20" s="32"/>
    </row>
    <row r="21" spans="1:12" s="9" customFormat="1" ht="15.75" thickBot="1" x14ac:dyDescent="0.3">
      <c r="A21" s="9" t="s">
        <v>16</v>
      </c>
      <c r="B21" s="10"/>
      <c r="C21" s="33">
        <f>SUM(C16:C20)</f>
        <v>702983.45</v>
      </c>
      <c r="D21" s="33">
        <f>SUM(D16:D20)</f>
        <v>273463.67000000004</v>
      </c>
      <c r="E21" s="34">
        <f>ROUND((C21-D21),5)</f>
        <v>429519.78</v>
      </c>
      <c r="G21" s="11" t="s">
        <v>16</v>
      </c>
      <c r="H21" s="10"/>
      <c r="I21" s="33">
        <f>SUM(I16:I20)</f>
        <v>3575929.34</v>
      </c>
      <c r="J21" s="37">
        <f>SUM(J16:J20)</f>
        <v>3054784.31</v>
      </c>
      <c r="K21" s="34">
        <f>ROUND((I21-J21),5)</f>
        <v>521145.03</v>
      </c>
    </row>
    <row r="22" spans="1:12" ht="15.75" thickTop="1" x14ac:dyDescent="0.25">
      <c r="C22" s="31"/>
      <c r="D22" s="31"/>
      <c r="E22" s="32"/>
      <c r="I22" s="31"/>
      <c r="J22" s="36"/>
      <c r="K22" s="32"/>
    </row>
    <row r="23" spans="1:12" ht="15.75" thickBot="1" x14ac:dyDescent="0.3">
      <c r="A23" s="2" t="s">
        <v>17</v>
      </c>
      <c r="C23" s="35">
        <f>C13-C21</f>
        <v>-588931.54999999993</v>
      </c>
      <c r="D23" s="35">
        <f>D13-D21</f>
        <v>3890.3199999999488</v>
      </c>
      <c r="E23" s="53">
        <f>ROUND((C23-D23),5)</f>
        <v>-592821.87</v>
      </c>
      <c r="G23" s="8" t="s">
        <v>17</v>
      </c>
      <c r="I23" s="35">
        <f>I13-I21</f>
        <v>-110125.66999999993</v>
      </c>
      <c r="J23" s="43">
        <f>J13-J21</f>
        <v>-3890.339999999851</v>
      </c>
      <c r="K23" s="53">
        <f>ROUND((I23-J23),5)</f>
        <v>-106235.33</v>
      </c>
    </row>
    <row r="24" spans="1:12" ht="15.75" thickTop="1" x14ac:dyDescent="0.25">
      <c r="I24" s="57"/>
      <c r="J24" s="58"/>
      <c r="K24" s="59"/>
    </row>
    <row r="25" spans="1:12" x14ac:dyDescent="0.25">
      <c r="D25" s="30"/>
      <c r="E25" s="48"/>
      <c r="F25" s="49"/>
      <c r="H25" s="54" t="s">
        <v>39</v>
      </c>
      <c r="I25" s="48"/>
    </row>
    <row r="26" spans="1:12" ht="15.75" x14ac:dyDescent="0.25">
      <c r="A26" s="24" t="s">
        <v>19</v>
      </c>
      <c r="B26" s="27"/>
      <c r="I26" s="22"/>
    </row>
    <row r="27" spans="1:12" ht="15.75" x14ac:dyDescent="0.25">
      <c r="A27" s="24" t="s">
        <v>21</v>
      </c>
      <c r="B27" s="27" t="s">
        <v>22</v>
      </c>
      <c r="H27" s="6" t="s">
        <v>36</v>
      </c>
      <c r="I27" s="55">
        <v>78000</v>
      </c>
    </row>
    <row r="28" spans="1:12" ht="15.6" customHeight="1" x14ac:dyDescent="0.25">
      <c r="A28" s="28">
        <v>1</v>
      </c>
      <c r="B28" s="70" t="s">
        <v>35</v>
      </c>
      <c r="C28" s="71"/>
      <c r="D28" s="71"/>
      <c r="E28" s="71"/>
      <c r="F28" s="72"/>
      <c r="H28" s="6" t="s">
        <v>37</v>
      </c>
      <c r="I28" s="55">
        <v>50000</v>
      </c>
    </row>
    <row r="29" spans="1:12" ht="15.6" customHeight="1" x14ac:dyDescent="0.25">
      <c r="A29" s="28">
        <v>2</v>
      </c>
      <c r="B29" s="70" t="s">
        <v>40</v>
      </c>
      <c r="C29" s="71"/>
      <c r="D29" s="71"/>
      <c r="E29" s="71"/>
      <c r="F29" s="72"/>
      <c r="H29" s="6" t="s">
        <v>38</v>
      </c>
      <c r="I29" s="55">
        <v>35000</v>
      </c>
    </row>
    <row r="30" spans="1:12" ht="15.6" customHeight="1" thickBot="1" x14ac:dyDescent="0.3">
      <c r="A30" s="28">
        <v>3</v>
      </c>
      <c r="B30" s="70" t="s">
        <v>41</v>
      </c>
      <c r="C30" s="71"/>
      <c r="D30" s="71"/>
      <c r="E30" s="71"/>
      <c r="F30" s="72"/>
      <c r="I30" s="56">
        <f>SUM(I27:I29)</f>
        <v>163000</v>
      </c>
    </row>
    <row r="31" spans="1:12" ht="32.25" customHeight="1" thickTop="1" x14ac:dyDescent="0.25">
      <c r="A31" s="28">
        <v>4</v>
      </c>
      <c r="B31" s="70" t="s">
        <v>42</v>
      </c>
      <c r="C31" s="71"/>
      <c r="D31" s="71"/>
      <c r="E31" s="71"/>
      <c r="F31" s="72"/>
    </row>
    <row r="32" spans="1:12" ht="42" customHeight="1" x14ac:dyDescent="0.25">
      <c r="A32" s="28">
        <v>5</v>
      </c>
      <c r="B32" s="70" t="s">
        <v>43</v>
      </c>
      <c r="C32" s="71"/>
      <c r="D32" s="71"/>
      <c r="E32" s="71"/>
      <c r="F32" s="72"/>
      <c r="H32" s="73" t="s">
        <v>49</v>
      </c>
      <c r="I32" s="73"/>
      <c r="J32" s="73"/>
      <c r="K32" s="73"/>
    </row>
    <row r="33" spans="1:12" ht="15.6" customHeight="1" x14ac:dyDescent="0.25">
      <c r="A33" s="28"/>
      <c r="B33" s="70"/>
      <c r="C33" s="71"/>
      <c r="D33" s="71"/>
      <c r="E33" s="71"/>
      <c r="F33" s="72"/>
    </row>
    <row r="34" spans="1:12" ht="15.6" customHeight="1" x14ac:dyDescent="0.25">
      <c r="A34" s="28"/>
      <c r="B34" s="70"/>
      <c r="C34" s="71"/>
      <c r="D34" s="71"/>
      <c r="E34" s="71"/>
      <c r="F34" s="72"/>
      <c r="I34" s="22">
        <v>2020</v>
      </c>
      <c r="J34" s="22">
        <v>2019</v>
      </c>
      <c r="K34" s="5" t="s">
        <v>3</v>
      </c>
    </row>
    <row r="35" spans="1:12" x14ac:dyDescent="0.25">
      <c r="A35" s="44"/>
      <c r="B35" s="21"/>
      <c r="H35" s="54" t="s">
        <v>5</v>
      </c>
      <c r="I35" s="60">
        <v>3465804</v>
      </c>
      <c r="J35" s="60">
        <v>2407740</v>
      </c>
      <c r="K35" s="50">
        <f>I35-J35</f>
        <v>1058064</v>
      </c>
    </row>
    <row r="36" spans="1:12" x14ac:dyDescent="0.25">
      <c r="H36" s="6" t="s">
        <v>46</v>
      </c>
      <c r="I36" s="62">
        <f>2983201.66</f>
        <v>2983201.66</v>
      </c>
      <c r="J36" s="63">
        <f>1175035.56+6993.19+5040+26299.91</f>
        <v>1213368.6599999999</v>
      </c>
      <c r="K36" s="64">
        <f>I36-J36</f>
        <v>1769833.0000000002</v>
      </c>
    </row>
    <row r="37" spans="1:12" x14ac:dyDescent="0.25">
      <c r="H37" s="6" t="s">
        <v>47</v>
      </c>
      <c r="I37" s="48">
        <f>81190.61+43322.8+25229.47+4691.23+8938.31</f>
        <v>163372.42000000001</v>
      </c>
      <c r="J37" s="47">
        <f>25327.55+29723.31+27847.76+15321.3+22396.01</f>
        <v>120615.93</v>
      </c>
      <c r="K37" s="50">
        <f t="shared" ref="K37:K38" si="4">I37-J37</f>
        <v>42756.49000000002</v>
      </c>
      <c r="L37" s="5" t="s">
        <v>45</v>
      </c>
    </row>
    <row r="38" spans="1:12" x14ac:dyDescent="0.25">
      <c r="H38" s="6" t="s">
        <v>48</v>
      </c>
      <c r="I38" s="48">
        <v>428893.01</v>
      </c>
      <c r="J38" s="47">
        <v>480223.52</v>
      </c>
      <c r="K38" s="50">
        <f t="shared" si="4"/>
        <v>-51330.510000000009</v>
      </c>
      <c r="L38" s="5" t="s">
        <v>44</v>
      </c>
    </row>
    <row r="39" spans="1:12" x14ac:dyDescent="0.25">
      <c r="I39" s="48">
        <f>I35-I36-I37-I38</f>
        <v>-109663.0900000002</v>
      </c>
      <c r="J39" s="61">
        <f>J35-J36-J37-J38</f>
        <v>593531.89000000013</v>
      </c>
      <c r="K39" s="50">
        <f>K35-K36-K37-K38</f>
        <v>-703194.98000000021</v>
      </c>
    </row>
    <row r="41" spans="1:12" x14ac:dyDescent="0.25">
      <c r="I41" s="50"/>
    </row>
  </sheetData>
  <mergeCells count="10">
    <mergeCell ref="B34:F34"/>
    <mergeCell ref="C5:F5"/>
    <mergeCell ref="I5:L5"/>
    <mergeCell ref="B31:F31"/>
    <mergeCell ref="B33:F33"/>
    <mergeCell ref="B32:F32"/>
    <mergeCell ref="B30:F30"/>
    <mergeCell ref="B29:F29"/>
    <mergeCell ref="B28:F28"/>
    <mergeCell ref="H32:K32"/>
  </mergeCells>
  <conditionalFormatting sqref="E8:E20 E22:E23">
    <cfRule type="iconSet" priority="4">
      <iconSet iconSet="3Arrows">
        <cfvo type="percent" val="0"/>
        <cfvo type="num" val="0"/>
        <cfvo type="num" val="1"/>
      </iconSet>
    </cfRule>
  </conditionalFormatting>
  <conditionalFormatting sqref="K8:K24">
    <cfRule type="iconSet" priority="3">
      <iconSet iconSet="3Arrows">
        <cfvo type="percent" val="0"/>
        <cfvo type="num" val="0"/>
        <cfvo type="num" val="1"/>
      </iconSet>
    </cfRule>
  </conditionalFormatting>
  <conditionalFormatting sqref="E21">
    <cfRule type="iconSet" priority="1">
      <iconSet iconSet="3Arrows">
        <cfvo type="percent" val="0"/>
        <cfvo type="num" val="0"/>
        <cfvo type="num" val="1"/>
      </iconSet>
    </cfRule>
  </conditionalFormatting>
  <pageMargins left="0.25" right="0.25" top="0.75" bottom="0.75" header="0.3" footer="0.3"/>
  <pageSetup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09E3AC041C5418DF6684B450345D6" ma:contentTypeVersion="13" ma:contentTypeDescription="Create a new document." ma:contentTypeScope="" ma:versionID="628a112cbc80ef1b511b154c9a554c73">
  <xsd:schema xmlns:xsd="http://www.w3.org/2001/XMLSchema" xmlns:xs="http://www.w3.org/2001/XMLSchema" xmlns:p="http://schemas.microsoft.com/office/2006/metadata/properties" xmlns:ns3="b85656d9-c6fc-4fb5-b021-4feea804feab" xmlns:ns4="2422ae29-d9dc-45b5-9e8d-044b14585249" targetNamespace="http://schemas.microsoft.com/office/2006/metadata/properties" ma:root="true" ma:fieldsID="2160b36102f7a7943b7d2653a03ba606" ns3:_="" ns4:_="">
    <xsd:import namespace="b85656d9-c6fc-4fb5-b021-4feea804feab"/>
    <xsd:import namespace="2422ae29-d9dc-45b5-9e8d-044b145852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656d9-c6fc-4fb5-b021-4feea804fe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2ae29-d9dc-45b5-9e8d-044b1458524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8EE4EE-E998-4FBF-ABB8-6A2F78F0C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656d9-c6fc-4fb5-b021-4feea804feab"/>
    <ds:schemaRef ds:uri="2422ae29-d9dc-45b5-9e8d-044b14585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1545D-0E1B-49D5-88A5-57A1DD4C564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85656d9-c6fc-4fb5-b021-4feea804feab"/>
    <ds:schemaRef ds:uri="2422ae29-d9dc-45b5-9e8d-044b1458524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8AB435-76BF-411E-8CFE-E59E1AC5EC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Qtr 3 SOA BVA</vt:lpstr>
      <vt:lpstr>August SOA BVA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Young</dc:creator>
  <cp:lastModifiedBy>Joy Young</cp:lastModifiedBy>
  <cp:lastPrinted>2020-04-10T17:24:17Z</cp:lastPrinted>
  <dcterms:created xsi:type="dcterms:W3CDTF">2020-04-08T01:37:26Z</dcterms:created>
  <dcterms:modified xsi:type="dcterms:W3CDTF">2020-09-08T15:49:15Z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0x010100CBF09E3AC041C5418DF6684B450345D6</vt:lpwstr>
  </property>
</Properties>
</file>